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0"/>
  </bookViews>
  <sheets>
    <sheet name="b.sheet" sheetId="1" r:id="rId1"/>
    <sheet name="change in equity" sheetId="2" r:id="rId2"/>
    <sheet name="C.flow" sheetId="3" r:id="rId3"/>
    <sheet name="pl" sheetId="4" r:id="rId4"/>
  </sheets>
  <definedNames/>
  <calcPr fullCalcOnLoad="1"/>
</workbook>
</file>

<file path=xl/sharedStrings.xml><?xml version="1.0" encoding="utf-8"?>
<sst xmlns="http://schemas.openxmlformats.org/spreadsheetml/2006/main" count="189" uniqueCount="138">
  <si>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</si>
  <si>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</si>
  <si>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</si>
  <si>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</si>
  <si>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</si>
  <si>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</si>
  <si>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</si>
  <si>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</si>
  <si>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</si>
  <si>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</si>
  <si>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</si>
  <si>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</si>
  <si>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</si>
  <si>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</si>
  <si>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</si>
  <si>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>As at 1 April 2002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</si>
  <si>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</si>
  <si>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</si>
  <si>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</si>
  <si>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</si>
  <si>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</si>
  <si>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</si>
  <si>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</si>
  <si>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</si>
  <si>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</si>
  <si>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</si>
  <si>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</si>
  <si>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</si>
  <si>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</si>
  <si>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</si>
  <si>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</si>
  <si>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</si>
  <si>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</si>
  <si>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</si>
  <si>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</si>
  <si>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</si>
  <si>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</si>
  <si>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</si>
  <si>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</si>
  <si>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</si>
  <si>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</si>
  <si>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</si>
  <si>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</si>
  <si>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</si>
  <si>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</si>
  <si>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</si>
  <si>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</si>
  <si>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</si>
  <si>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</si>
  <si>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</si>
  <si>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</si>
  <si>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</si>
  <si>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</si>
  <si>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</si>
  <si>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</si>
  <si>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</si>
  <si>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</si>
  <si>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</si>
  <si>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</si>
  <si>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</si>
  <si>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</si>
  <si>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</si>
  <si>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</si>
  <si>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</si>
  <si>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</si>
  <si>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</si>
  <si>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</si>
  <si>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</si>
  <si>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</si>
  <si>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</si>
  <si>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</si>
  <si>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</si>
  <si>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</si>
  <si>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</si>
  <si>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</si>
  <si>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</si>
  <si>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</si>
  <si>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</si>
  <si>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</si>
  <si>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</si>
  <si>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</si>
  <si>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</si>
  <si>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</si>
  <si>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</si>
  <si>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</si>
  <si>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</si>
  <si>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Contracts in progress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</si>
  <si>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</si>
  <si>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</si>
  <si>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</si>
  <si>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</si>
  <si>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 xml:space="preserve">Dividend for year ended </t>
  </si>
  <si>
    <t>March 31, 2002</t>
  </si>
  <si>
    <t>31.03.03</t>
  </si>
  <si>
    <t>31.03.02</t>
  </si>
  <si>
    <t>As at 31 March 2003</t>
  </si>
  <si>
    <t>Shareholder's equity</t>
  </si>
  <si>
    <t>Share of profit/(loss) of associated companies</t>
  </si>
  <si>
    <t>Cash and cash equivalents comprise:</t>
  </si>
  <si>
    <t>Cash and cash equivalents at end of financial year</t>
  </si>
  <si>
    <t>30.06.2003</t>
  </si>
  <si>
    <t>As at 1 April 2003</t>
  </si>
  <si>
    <t>financial report for the year ended 31 March 2003)</t>
  </si>
  <si>
    <t>Dilution of Interest in an</t>
  </si>
  <si>
    <t>associated company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</si>
  <si>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</si>
  <si>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</si>
  <si>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</si>
  <si>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</si>
  <si>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</si>
  <si>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</si>
  <si>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</si>
  <si>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</si>
  <si>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>Purchase of treasury shares</t>
  </si>
  <si>
    <t>announced</t>
  </si>
  <si>
    <t>CONSOLIDATED RESULTS FOR PERIOD ENDED 30 SEPTEMBER 2003</t>
  </si>
  <si>
    <t>30.09.03</t>
  </si>
  <si>
    <t>30.09.02</t>
  </si>
  <si>
    <t>CONDENSED CONSOLIDATED CASH FLOW STATEMENT FOR THE PERIOD ENDED 30 SEPTEMBER 2003</t>
  </si>
  <si>
    <t>30.09.2003</t>
  </si>
  <si>
    <t>30.09.2002</t>
  </si>
  <si>
    <t>SIX MONTHS</t>
  </si>
  <si>
    <t>Contract in progress</t>
  </si>
  <si>
    <t>CONDENSED CONSOLIDATED BALANCE SHEETS AS AT 30 SEPTEMBER 2003</t>
  </si>
  <si>
    <t>CONDENSED CONSOLIDATED STATEMENT OF CHANGES IN EQUITY FOR THE PERIOD ENDED 30 SEPTEMBER  2003</t>
  </si>
  <si>
    <t>As at 30 September 2003</t>
  </si>
  <si>
    <t>Purchase of quoted shares</t>
  </si>
  <si>
    <t>Profit from operations</t>
  </si>
  <si>
    <t>Profit before taxation</t>
  </si>
  <si>
    <t>Profit/ (loss) after taxation</t>
  </si>
  <si>
    <t>(ii) Fully diluted (sen) (please refer to note B13)</t>
  </si>
  <si>
    <t xml:space="preserve">  for the year ended 31 March 2003)</t>
  </si>
  <si>
    <t>(The unaudited condensed consolidated Income Statements should be read in conjunction with the annual financial report</t>
  </si>
  <si>
    <t xml:space="preserve">(The unaudited condensed consolidated balance sheets should be read in conjunction </t>
  </si>
  <si>
    <t xml:space="preserve">  with the annual financial report for the year ended 31 March 2003)</t>
  </si>
  <si>
    <t xml:space="preserve">  financial report for the year ended 31 March 2003)</t>
  </si>
  <si>
    <t>(The unaudited condensed consolidated cash flow statement should be read in conjunction with the annual</t>
  </si>
  <si>
    <t xml:space="preserve">Profit before taxation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</si>
</sst>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0"/>
  <sheetViews>
    <sheetView tabSelected="1" zoomScale="75" zoomScaleNormal="75" workbookViewId="0" topLeftCell="A1">
      <selection activeCell="A55" sqref="A55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123</v>
      </c>
      <c r="B4" s="1"/>
      <c r="C4" s="1"/>
    </row>
    <row r="5" spans="5:7" ht="15.75">
      <c r="E5" s="25"/>
      <c r="G5" s="25"/>
    </row>
    <row r="6" spans="3:7" ht="15.75">
      <c r="C6" s="51" t="s">
        <v>84</v>
      </c>
      <c r="E6" s="51" t="s">
        <v>84</v>
      </c>
      <c r="G6" s="51" t="s">
        <v>84</v>
      </c>
    </row>
    <row r="7" spans="3:9" ht="15.75">
      <c r="C7" s="51" t="s">
        <v>116</v>
      </c>
      <c r="E7" s="77" t="s">
        <v>93</v>
      </c>
      <c r="F7" s="60"/>
      <c r="G7" s="77" t="s">
        <v>94</v>
      </c>
      <c r="H7" s="60"/>
      <c r="I7" s="60"/>
    </row>
    <row r="8" spans="3:7" ht="16.5" thickBot="1">
      <c r="C8" s="54" t="s">
        <v>14</v>
      </c>
      <c r="E8" s="54" t="s">
        <v>14</v>
      </c>
      <c r="G8" s="54" t="s">
        <v>14</v>
      </c>
    </row>
    <row r="9" spans="1:7" ht="15.75">
      <c r="A9" s="1" t="s">
        <v>53</v>
      </c>
      <c r="E9" s="3"/>
      <c r="F9" s="3"/>
      <c r="G9" s="3"/>
    </row>
    <row r="10" spans="1:7" ht="15.75">
      <c r="A10" s="2" t="s">
        <v>23</v>
      </c>
      <c r="C10" s="3">
        <f>15011-1266</f>
        <v>13745</v>
      </c>
      <c r="E10" s="3">
        <v>13754</v>
      </c>
      <c r="F10" s="3"/>
      <c r="G10" s="3">
        <v>13904</v>
      </c>
    </row>
    <row r="11" spans="1:7" ht="15.75">
      <c r="A11" s="2" t="s">
        <v>24</v>
      </c>
      <c r="C11" s="3">
        <f>21290-7658</f>
        <v>13632</v>
      </c>
      <c r="E11" s="3">
        <v>13760</v>
      </c>
      <c r="F11" s="3"/>
      <c r="G11" s="3">
        <v>7749</v>
      </c>
    </row>
    <row r="12" spans="1:7" ht="15.75">
      <c r="A12" s="2" t="s">
        <v>50</v>
      </c>
      <c r="C12" s="3">
        <v>7658</v>
      </c>
      <c r="E12" s="3">
        <v>5106</v>
      </c>
      <c r="F12" s="3"/>
      <c r="G12" s="3">
        <v>0</v>
      </c>
    </row>
    <row r="13" spans="1:7" ht="15.75">
      <c r="A13" s="2" t="s">
        <v>25</v>
      </c>
      <c r="C13" s="3">
        <v>532</v>
      </c>
      <c r="E13" s="3">
        <v>544</v>
      </c>
      <c r="F13" s="3"/>
      <c r="G13" s="3">
        <v>1115</v>
      </c>
    </row>
    <row r="14" spans="1:7" ht="15.75">
      <c r="A14" s="2" t="s">
        <v>26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27</v>
      </c>
      <c r="C15" s="3">
        <v>6328</v>
      </c>
      <c r="E15" s="3">
        <v>7010</v>
      </c>
      <c r="F15" s="3"/>
      <c r="G15" s="3">
        <v>14722</v>
      </c>
    </row>
    <row r="16" spans="1:8" ht="15.75">
      <c r="A16" s="2" t="s">
        <v>86</v>
      </c>
      <c r="C16" s="58">
        <v>50692</v>
      </c>
      <c r="E16" s="58">
        <v>48794</v>
      </c>
      <c r="F16" s="3"/>
      <c r="G16" s="3">
        <v>27327</v>
      </c>
      <c r="H16" s="29"/>
    </row>
    <row r="17" spans="1:7" ht="15.75">
      <c r="A17" s="1"/>
      <c r="C17" s="27">
        <f>SUM(C10:C16)</f>
        <v>95371</v>
      </c>
      <c r="E17" s="27">
        <f>SUM(E10:E16)</f>
        <v>91752</v>
      </c>
      <c r="F17" s="3"/>
      <c r="G17" s="27">
        <f>SUM(G10:G16)</f>
        <v>67601</v>
      </c>
    </row>
    <row r="18" spans="3:7" ht="3" customHeight="1">
      <c r="C18" s="3"/>
      <c r="E18" s="3"/>
      <c r="F18" s="3"/>
      <c r="G18" s="3"/>
    </row>
    <row r="19" spans="1:7" ht="15.75">
      <c r="A19" s="1" t="s">
        <v>54</v>
      </c>
      <c r="C19" s="3"/>
      <c r="E19" s="3"/>
      <c r="F19" s="3"/>
      <c r="G19" s="3"/>
    </row>
    <row r="20" spans="1:7" ht="15.75">
      <c r="A20" s="2" t="s">
        <v>112</v>
      </c>
      <c r="C20" s="3">
        <v>17705</v>
      </c>
      <c r="E20" s="3">
        <v>5643</v>
      </c>
      <c r="F20" s="3"/>
      <c r="G20" s="3">
        <v>1127</v>
      </c>
    </row>
    <row r="21" spans="1:7" ht="15.75">
      <c r="A21" s="2" t="s">
        <v>28</v>
      </c>
      <c r="C21" s="3">
        <v>2586</v>
      </c>
      <c r="E21" s="3">
        <v>3821</v>
      </c>
      <c r="F21" s="3"/>
      <c r="G21" s="3">
        <v>33263</v>
      </c>
    </row>
    <row r="22" spans="1:7" ht="15.75">
      <c r="A22" s="2" t="s">
        <v>108</v>
      </c>
      <c r="C22" s="3">
        <f>74259+21909+3+65626-311</f>
        <v>161486</v>
      </c>
      <c r="E22" s="3">
        <v>108415</v>
      </c>
      <c r="F22" s="3"/>
      <c r="G22" s="3">
        <v>44222</v>
      </c>
    </row>
    <row r="23" spans="1:7" ht="15.75">
      <c r="A23" s="2" t="s">
        <v>109</v>
      </c>
      <c r="C23" s="3">
        <f>6034+86</f>
        <v>6120</v>
      </c>
      <c r="E23" s="3">
        <v>6653</v>
      </c>
      <c r="F23" s="3"/>
      <c r="G23" s="3">
        <f>3248-1331+5955+1695+216</f>
        <v>9783</v>
      </c>
    </row>
    <row r="24" spans="1:7" ht="15.75">
      <c r="A24" s="2" t="s">
        <v>78</v>
      </c>
      <c r="C24" s="3">
        <f>46505+5793+6133+1</f>
        <v>58432</v>
      </c>
      <c r="E24" s="3">
        <v>44258</v>
      </c>
      <c r="F24" s="3"/>
      <c r="G24" s="3">
        <v>17321</v>
      </c>
    </row>
    <row r="25" spans="3:7" ht="15.75">
      <c r="C25" s="27">
        <f>SUM(C20:C24)</f>
        <v>246329</v>
      </c>
      <c r="E25" s="27">
        <f>SUM(E20:E24)</f>
        <v>168790</v>
      </c>
      <c r="F25" s="3"/>
      <c r="G25" s="27">
        <f>SUM(G20:G24)</f>
        <v>105716</v>
      </c>
    </row>
    <row r="26" spans="3:7" ht="3.75" customHeight="1">
      <c r="C26" s="3"/>
      <c r="E26" s="3"/>
      <c r="F26" s="3"/>
      <c r="G26" s="3"/>
    </row>
    <row r="27" spans="1:7" ht="15.75">
      <c r="A27" s="1" t="s">
        <v>55</v>
      </c>
      <c r="C27" s="3"/>
      <c r="E27" s="3"/>
      <c r="F27" s="3"/>
      <c r="G27" s="3"/>
    </row>
    <row r="28" spans="1:7" ht="15.75">
      <c r="A28" s="2" t="s">
        <v>52</v>
      </c>
      <c r="C28" s="3">
        <v>509</v>
      </c>
      <c r="E28" s="3">
        <v>754</v>
      </c>
      <c r="F28" s="3"/>
      <c r="G28" s="3">
        <v>58465</v>
      </c>
    </row>
    <row r="29" spans="1:7" ht="15.75">
      <c r="A29" s="2" t="s">
        <v>110</v>
      </c>
      <c r="C29" s="3">
        <f>65795+11937+16862</f>
        <v>94594</v>
      </c>
      <c r="E29" s="3">
        <v>92271</v>
      </c>
      <c r="F29" s="3"/>
      <c r="G29" s="3">
        <f>1156+180+420</f>
        <v>1756</v>
      </c>
    </row>
    <row r="30" spans="1:7" ht="15.75">
      <c r="A30" s="2" t="s">
        <v>30</v>
      </c>
      <c r="C30" s="3">
        <v>1166</v>
      </c>
      <c r="E30" s="3">
        <v>1143</v>
      </c>
      <c r="F30" s="3"/>
      <c r="G30" s="3">
        <v>5378</v>
      </c>
    </row>
    <row r="31" spans="1:7" ht="15.75">
      <c r="A31" s="2" t="s">
        <v>29</v>
      </c>
      <c r="C31" s="3">
        <f>42199+28360+20701</f>
        <v>91260</v>
      </c>
      <c r="E31" s="3">
        <v>53683</v>
      </c>
      <c r="F31" s="3"/>
      <c r="G31" s="3">
        <f>16569+10066</f>
        <v>26635</v>
      </c>
    </row>
    <row r="32" spans="3:7" ht="15.75">
      <c r="C32" s="27">
        <f>SUM(C28:C31)</f>
        <v>187529</v>
      </c>
      <c r="E32" s="27">
        <f>SUM(E28:E31)</f>
        <v>147851</v>
      </c>
      <c r="F32" s="3"/>
      <c r="G32" s="27">
        <f>SUM(G28:G31)</f>
        <v>92234</v>
      </c>
    </row>
    <row r="33" spans="3:7" ht="4.5" customHeight="1">
      <c r="C33" s="3"/>
      <c r="E33" s="3"/>
      <c r="F33" s="3"/>
      <c r="G33" s="3"/>
    </row>
    <row r="34" spans="1:7" ht="15.75">
      <c r="A34" s="1" t="s">
        <v>56</v>
      </c>
      <c r="C34" s="31">
        <f>+C25-C32</f>
        <v>58800</v>
      </c>
      <c r="E34" s="31">
        <f>+E25-E32</f>
        <v>20939</v>
      </c>
      <c r="F34" s="31"/>
      <c r="G34" s="31">
        <f>+G25-G32</f>
        <v>13482</v>
      </c>
    </row>
    <row r="35" spans="1:7" ht="9.75" customHeight="1">
      <c r="A35" s="1"/>
      <c r="C35" s="31"/>
      <c r="E35" s="31"/>
      <c r="F35" s="31"/>
      <c r="G35" s="31"/>
    </row>
    <row r="36" spans="1:7" ht="15.75">
      <c r="A36" s="1" t="s">
        <v>57</v>
      </c>
      <c r="C36" s="31">
        <v>-42195</v>
      </c>
      <c r="E36" s="31">
        <v>-1897</v>
      </c>
      <c r="F36" s="31"/>
      <c r="G36" s="31">
        <v>1563</v>
      </c>
    </row>
    <row r="37" spans="1:7" ht="7.5" customHeight="1">
      <c r="A37" s="1"/>
      <c r="C37" s="31"/>
      <c r="E37" s="31"/>
      <c r="F37" s="3"/>
      <c r="G37" s="31"/>
    </row>
    <row r="38" spans="3:7" ht="16.5" thickBot="1">
      <c r="C38" s="28">
        <f>+C34+C17+C36</f>
        <v>111976</v>
      </c>
      <c r="E38" s="28">
        <f>+E34+E17+E36</f>
        <v>110794</v>
      </c>
      <c r="F38" s="3"/>
      <c r="G38" s="28">
        <f>+G34+G17-G36</f>
        <v>79520</v>
      </c>
    </row>
    <row r="39" spans="3:7" ht="6" customHeight="1" thickTop="1">
      <c r="C39" s="3"/>
      <c r="E39" s="3"/>
      <c r="F39" s="3"/>
      <c r="G39" s="3"/>
    </row>
    <row r="40" spans="1:7" ht="15.75">
      <c r="A40" s="1" t="s">
        <v>58</v>
      </c>
      <c r="C40" s="3"/>
      <c r="E40" s="3"/>
      <c r="F40" s="3"/>
      <c r="G40" s="3"/>
    </row>
    <row r="41" spans="1:7" ht="15.75">
      <c r="A41" s="2" t="s">
        <v>31</v>
      </c>
      <c r="C41" s="3">
        <v>103889</v>
      </c>
      <c r="E41" s="3">
        <v>103889</v>
      </c>
      <c r="F41" s="3"/>
      <c r="G41" s="3">
        <v>103714</v>
      </c>
    </row>
    <row r="42" spans="1:7" ht="15.75">
      <c r="A42" s="2" t="s">
        <v>32</v>
      </c>
      <c r="C42" s="3">
        <v>1153</v>
      </c>
      <c r="E42" s="3">
        <v>1157</v>
      </c>
      <c r="F42" s="3"/>
      <c r="G42" s="3">
        <v>646</v>
      </c>
    </row>
    <row r="43" spans="1:7" ht="15.75">
      <c r="A43" s="2" t="s">
        <v>111</v>
      </c>
      <c r="C43" s="3">
        <v>-1385</v>
      </c>
      <c r="E43" s="3">
        <v>0</v>
      </c>
      <c r="F43" s="3"/>
      <c r="G43" s="3"/>
    </row>
    <row r="44" spans="1:7" ht="15.75">
      <c r="A44" s="2" t="s">
        <v>33</v>
      </c>
      <c r="C44" s="3">
        <f>4607-128</f>
        <v>4479</v>
      </c>
      <c r="E44" s="3">
        <f>+G44-256</f>
        <v>4607</v>
      </c>
      <c r="F44" s="3"/>
      <c r="G44" s="3">
        <v>4863</v>
      </c>
    </row>
    <row r="45" spans="1:7" ht="15.75">
      <c r="A45" s="2" t="s">
        <v>34</v>
      </c>
      <c r="C45" s="3">
        <v>3479</v>
      </c>
      <c r="E45" s="3">
        <v>1352</v>
      </c>
      <c r="F45" s="3"/>
      <c r="G45" s="3">
        <v>4706</v>
      </c>
    </row>
    <row r="46" spans="1:8" ht="15.75">
      <c r="A46" s="2" t="s">
        <v>35</v>
      </c>
      <c r="C46" s="3">
        <v>-30</v>
      </c>
      <c r="E46" s="3">
        <v>-211</v>
      </c>
      <c r="F46" s="3"/>
      <c r="G46" s="3">
        <v>-602</v>
      </c>
      <c r="H46" s="29"/>
    </row>
    <row r="47" spans="1:7" ht="15.75">
      <c r="A47" s="1" t="s">
        <v>96</v>
      </c>
      <c r="C47" s="30">
        <f>SUM(C41:C46)</f>
        <v>111585</v>
      </c>
      <c r="E47" s="30">
        <f>SUM(E41:E46)</f>
        <v>110794</v>
      </c>
      <c r="F47" s="3"/>
      <c r="G47" s="30">
        <f>SUM(G41:G46)</f>
        <v>113327</v>
      </c>
    </row>
    <row r="48" spans="1:7" ht="15.75">
      <c r="A48" s="1" t="s">
        <v>36</v>
      </c>
      <c r="C48" s="31">
        <v>391</v>
      </c>
      <c r="E48" s="31">
        <v>0</v>
      </c>
      <c r="F48" s="3"/>
      <c r="G48" s="31">
        <v>0</v>
      </c>
    </row>
    <row r="49" spans="3:7" ht="16.5" thickBot="1">
      <c r="C49" s="28">
        <f>SUM(C47:C48)</f>
        <v>111976</v>
      </c>
      <c r="E49" s="28">
        <f>SUM(E47:E48)</f>
        <v>110794</v>
      </c>
      <c r="F49" s="3"/>
      <c r="G49" s="28">
        <f>SUM(G47:G48)</f>
        <v>113327</v>
      </c>
    </row>
    <row r="50" spans="3:7" ht="6.75" customHeight="1" thickTop="1">
      <c r="C50" s="3"/>
      <c r="E50" s="3"/>
      <c r="F50" s="3"/>
      <c r="G50" s="3"/>
    </row>
    <row r="51" spans="1:7" ht="15.75">
      <c r="A51" s="1" t="s">
        <v>37</v>
      </c>
      <c r="C51" s="3">
        <f>(+C47-C13)/103889*100</f>
        <v>106.8958215017952</v>
      </c>
      <c r="E51" s="3">
        <f>(+E47-E13)/103889*100</f>
        <v>106.12288115199877</v>
      </c>
      <c r="F51" s="3"/>
      <c r="G51" s="3">
        <f>(+G47-G13)/103714*100</f>
        <v>108.19368648398479</v>
      </c>
    </row>
    <row r="52" spans="5:7" ht="15.75">
      <c r="E52" s="32"/>
      <c r="F52" s="3"/>
      <c r="G52" s="32"/>
    </row>
    <row r="53" spans="1:7" s="1" customFormat="1" ht="15.75">
      <c r="A53" s="1" t="s">
        <v>133</v>
      </c>
      <c r="E53" s="33"/>
      <c r="F53" s="33"/>
      <c r="G53" s="33"/>
    </row>
    <row r="54" spans="1:7" s="1" customFormat="1" ht="15.75">
      <c r="A54" s="1" t="s">
        <v>134</v>
      </c>
      <c r="E54" s="33"/>
      <c r="F54" s="33"/>
      <c r="G54" s="3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F1429" s="3"/>
      <c r="G1429" s="3"/>
    </row>
    <row r="1430" spans="5:7" ht="15.75">
      <c r="E1430" s="3"/>
      <c r="G1430" s="3"/>
    </row>
  </sheetData>
  <printOptions/>
  <pageMargins left="1.5" right="0.5" top="0.5" bottom="0.5" header="0.5" footer="0.5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0.99218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5"/>
      <c r="B3" s="60"/>
      <c r="C3" s="60"/>
      <c r="D3" s="58"/>
      <c r="E3" s="58"/>
      <c r="F3" s="58"/>
      <c r="G3" s="58"/>
      <c r="H3" s="60"/>
      <c r="I3" s="60"/>
      <c r="J3" s="60"/>
      <c r="K3" s="60"/>
      <c r="L3" s="76"/>
    </row>
    <row r="4" spans="1:14" ht="12.75">
      <c r="A4" s="78" t="s">
        <v>124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 t="s">
        <v>3</v>
      </c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6</v>
      </c>
      <c r="E7" s="9"/>
      <c r="F7" s="9" t="s">
        <v>105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11" t="s">
        <v>4</v>
      </c>
      <c r="E8" s="11"/>
      <c r="F8" s="11" t="s">
        <v>106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101</v>
      </c>
      <c r="B11" s="13">
        <v>103889</v>
      </c>
      <c r="C11" s="13"/>
      <c r="D11" s="13">
        <v>1157</v>
      </c>
      <c r="E11" s="13"/>
      <c r="F11" s="13">
        <v>0</v>
      </c>
      <c r="G11" s="13"/>
      <c r="H11" s="13">
        <v>4607</v>
      </c>
      <c r="I11" s="13"/>
      <c r="J11" s="13">
        <v>-211</v>
      </c>
      <c r="K11" s="13"/>
      <c r="L11" s="13">
        <v>1352</v>
      </c>
      <c r="M11" s="13"/>
      <c r="N11" s="13">
        <f>SUM(B11:M11)</f>
        <v>110794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16</v>
      </c>
      <c r="B13" s="15">
        <v>0</v>
      </c>
      <c r="C13" s="15"/>
      <c r="D13" s="15">
        <v>0</v>
      </c>
      <c r="E13" s="15"/>
      <c r="F13" s="15"/>
      <c r="G13" s="15"/>
      <c r="H13" s="15">
        <v>-128</v>
      </c>
      <c r="I13" s="15"/>
      <c r="J13" s="15">
        <v>0</v>
      </c>
      <c r="K13" s="15"/>
      <c r="L13" s="15">
        <v>0</v>
      </c>
      <c r="M13" s="15"/>
      <c r="N13" s="16">
        <f>SUM(B13:M13)</f>
        <v>-128</v>
      </c>
    </row>
    <row r="14" spans="1:14" ht="12.7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18</v>
      </c>
      <c r="B15" s="21">
        <v>0</v>
      </c>
      <c r="C15" s="21"/>
      <c r="D15" s="21">
        <v>0</v>
      </c>
      <c r="E15" s="21"/>
      <c r="F15" s="21"/>
      <c r="G15" s="21"/>
      <c r="H15" s="21">
        <v>0</v>
      </c>
      <c r="I15" s="21"/>
      <c r="J15" s="21">
        <v>181</v>
      </c>
      <c r="K15" s="21"/>
      <c r="L15" s="21">
        <v>0</v>
      </c>
      <c r="M15" s="21"/>
      <c r="N15" s="22">
        <f>SUM(B15:M15)</f>
        <v>181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19</v>
      </c>
      <c r="B18" s="13">
        <v>0</v>
      </c>
      <c r="C18" s="13"/>
      <c r="D18" s="13">
        <v>0</v>
      </c>
      <c r="E18" s="13"/>
      <c r="F18" s="13"/>
      <c r="G18" s="13"/>
      <c r="H18" s="13">
        <f>+H13</f>
        <v>-128</v>
      </c>
      <c r="I18" s="13"/>
      <c r="J18" s="13">
        <f>+J15</f>
        <v>181</v>
      </c>
      <c r="K18" s="13"/>
      <c r="L18" s="13">
        <v>0</v>
      </c>
      <c r="M18" s="13"/>
      <c r="N18" s="18">
        <f>SUM(B18:M18)</f>
        <v>53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107</v>
      </c>
      <c r="B20" s="13"/>
      <c r="C20" s="13"/>
      <c r="D20" s="13">
        <v>-4</v>
      </c>
      <c r="E20" s="13"/>
      <c r="F20" s="13">
        <v>-1385</v>
      </c>
      <c r="G20" s="13"/>
      <c r="H20" s="13"/>
      <c r="I20" s="13"/>
      <c r="J20" s="13"/>
      <c r="K20" s="13"/>
      <c r="L20" s="13"/>
      <c r="M20" s="13"/>
      <c r="N20" s="18">
        <f>SUM(B20:M20)</f>
        <v>-1389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51</v>
      </c>
      <c r="B22" s="13">
        <v>0</v>
      </c>
      <c r="C22" s="13"/>
      <c r="D22" s="13">
        <v>0</v>
      </c>
      <c r="E22" s="13"/>
      <c r="F22" s="13"/>
      <c r="G22" s="13"/>
      <c r="H22" s="13">
        <v>0</v>
      </c>
      <c r="I22" s="13"/>
      <c r="J22" s="13">
        <v>0</v>
      </c>
      <c r="K22" s="13"/>
      <c r="L22" s="13">
        <v>2127</v>
      </c>
      <c r="M22" s="13"/>
      <c r="N22" s="18">
        <f>SUM(B22:M22)</f>
        <v>2127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4" t="s">
        <v>20</v>
      </c>
      <c r="B24" s="13"/>
      <c r="C24" s="13"/>
      <c r="D24" s="13"/>
      <c r="E24" s="13"/>
      <c r="F24" s="13"/>
      <c r="G24" s="13"/>
      <c r="H24" s="13">
        <v>0</v>
      </c>
      <c r="I24" s="13"/>
      <c r="J24" s="13">
        <v>0</v>
      </c>
      <c r="K24" s="13"/>
      <c r="L24" s="13">
        <v>0</v>
      </c>
      <c r="M24" s="13"/>
      <c r="N24" s="18">
        <f>SUM(B24:M24)</f>
        <v>0</v>
      </c>
    </row>
    <row r="25" spans="1:14" ht="12.75">
      <c r="A25" s="4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125</v>
      </c>
      <c r="B27" s="23">
        <f>SUM(B11:B26)</f>
        <v>103889</v>
      </c>
      <c r="C27" s="13"/>
      <c r="D27" s="23">
        <f>SUM(D11:D26)</f>
        <v>1153</v>
      </c>
      <c r="E27" s="18"/>
      <c r="F27" s="23">
        <f>SUM(F11:F26)</f>
        <v>-1385</v>
      </c>
      <c r="G27" s="18"/>
      <c r="H27" s="23">
        <f>SUM(H11:H26)-H13</f>
        <v>4479</v>
      </c>
      <c r="I27" s="13"/>
      <c r="J27" s="23">
        <f>SUM(J11:J26)-J15</f>
        <v>-30</v>
      </c>
      <c r="K27" s="13"/>
      <c r="L27" s="23">
        <f>SUM(L11:L26)</f>
        <v>3479</v>
      </c>
      <c r="M27" s="13"/>
      <c r="N27" s="23">
        <f>SUM(N11:N26)-N13-N15</f>
        <v>111585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15</v>
      </c>
      <c r="B30" s="13">
        <v>103714</v>
      </c>
      <c r="C30" s="13"/>
      <c r="D30" s="13">
        <v>646</v>
      </c>
      <c r="E30" s="13"/>
      <c r="F30" s="13">
        <v>0</v>
      </c>
      <c r="G30" s="13"/>
      <c r="H30" s="13">
        <v>4863</v>
      </c>
      <c r="I30" s="13"/>
      <c r="J30" s="13">
        <v>-602</v>
      </c>
      <c r="K30" s="13"/>
      <c r="L30" s="13">
        <v>4706</v>
      </c>
      <c r="M30" s="13"/>
      <c r="N30" s="13">
        <f>SUM(B30:M30)</f>
        <v>113327</v>
      </c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4" t="s">
        <v>16</v>
      </c>
      <c r="B32" s="15">
        <v>0</v>
      </c>
      <c r="C32" s="15"/>
      <c r="D32" s="15">
        <v>0</v>
      </c>
      <c r="E32" s="15"/>
      <c r="F32" s="15"/>
      <c r="G32" s="15"/>
      <c r="H32" s="15">
        <v>-256</v>
      </c>
      <c r="I32" s="15"/>
      <c r="J32" s="15">
        <v>0</v>
      </c>
      <c r="K32" s="15"/>
      <c r="L32" s="15">
        <v>0</v>
      </c>
      <c r="M32" s="15"/>
      <c r="N32" s="16">
        <f>SUM(B32:M32)</f>
        <v>-256</v>
      </c>
    </row>
    <row r="33" spans="1:14" ht="12.75">
      <c r="A33" s="17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2.75">
      <c r="A34" s="20" t="s">
        <v>18</v>
      </c>
      <c r="B34" s="21">
        <v>0</v>
      </c>
      <c r="C34" s="21"/>
      <c r="D34" s="21">
        <v>0</v>
      </c>
      <c r="E34" s="21"/>
      <c r="F34" s="21"/>
      <c r="G34" s="21"/>
      <c r="H34" s="21">
        <v>0</v>
      </c>
      <c r="I34" s="21"/>
      <c r="J34" s="21">
        <v>391</v>
      </c>
      <c r="K34" s="21"/>
      <c r="L34" s="21">
        <v>0</v>
      </c>
      <c r="M34" s="21"/>
      <c r="N34" s="22">
        <f>SUM(B34:M34)</f>
        <v>391</v>
      </c>
    </row>
    <row r="35" spans="2:14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4" t="s">
        <v>87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4" t="s">
        <v>19</v>
      </c>
      <c r="B37" s="13">
        <v>0</v>
      </c>
      <c r="C37" s="13"/>
      <c r="D37" s="13">
        <v>0</v>
      </c>
      <c r="E37" s="13"/>
      <c r="F37" s="13"/>
      <c r="G37" s="13"/>
      <c r="H37" s="13">
        <f>+H32</f>
        <v>-256</v>
      </c>
      <c r="I37" s="13"/>
      <c r="J37" s="13">
        <f>+J34</f>
        <v>391</v>
      </c>
      <c r="K37" s="13"/>
      <c r="L37" s="13">
        <v>0</v>
      </c>
      <c r="M37" s="13"/>
      <c r="N37" s="18">
        <f>SUM(B37:M37)</f>
        <v>135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51</v>
      </c>
      <c r="B39" s="13">
        <v>0</v>
      </c>
      <c r="C39" s="13"/>
      <c r="D39" s="13">
        <v>0</v>
      </c>
      <c r="E39" s="13"/>
      <c r="F39" s="13"/>
      <c r="G39" s="13"/>
      <c r="H39" s="13">
        <v>0</v>
      </c>
      <c r="I39" s="13"/>
      <c r="J39" s="13">
        <v>0</v>
      </c>
      <c r="K39" s="13"/>
      <c r="L39" s="13">
        <v>-101</v>
      </c>
      <c r="M39" s="13"/>
      <c r="N39" s="18">
        <f>SUM(B39:M39)</f>
        <v>-101</v>
      </c>
    </row>
    <row r="40" spans="2:14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4" t="s">
        <v>103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4" t="s">
        <v>104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>
        <v>-1384</v>
      </c>
      <c r="M42" s="13"/>
      <c r="N42" s="13">
        <v>-1384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91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59" t="s">
        <v>92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>
        <v>-1869</v>
      </c>
      <c r="M45" s="13"/>
      <c r="N45" s="13">
        <v>-1868</v>
      </c>
    </row>
    <row r="46" spans="2:14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4" t="s">
        <v>20</v>
      </c>
      <c r="B47" s="13">
        <v>175</v>
      </c>
      <c r="C47" s="13"/>
      <c r="D47" s="13">
        <v>511</v>
      </c>
      <c r="E47" s="13"/>
      <c r="F47" s="13"/>
      <c r="G47" s="13"/>
      <c r="H47" s="13">
        <v>0</v>
      </c>
      <c r="I47" s="13"/>
      <c r="J47" s="13">
        <v>0</v>
      </c>
      <c r="K47" s="13"/>
      <c r="L47" s="13">
        <v>0</v>
      </c>
      <c r="M47" s="13"/>
      <c r="N47" s="18">
        <f>SUM(B47:M47)</f>
        <v>686</v>
      </c>
    </row>
    <row r="48" spans="1:14" ht="12.75">
      <c r="A48" s="4" t="s">
        <v>21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3.5" thickBot="1">
      <c r="A50" s="4" t="s">
        <v>95</v>
      </c>
      <c r="B50" s="23">
        <f>SUM(B30:B49)</f>
        <v>103889</v>
      </c>
      <c r="C50" s="13"/>
      <c r="D50" s="23">
        <f>SUM(D30:D49)</f>
        <v>1157</v>
      </c>
      <c r="E50" s="18"/>
      <c r="F50" s="23">
        <v>0</v>
      </c>
      <c r="G50" s="18"/>
      <c r="H50" s="23">
        <f>SUM(H30:H49)-H32</f>
        <v>4607</v>
      </c>
      <c r="I50" s="13"/>
      <c r="J50" s="23">
        <f>SUM(J30:J49)-J34</f>
        <v>-211</v>
      </c>
      <c r="K50" s="13"/>
      <c r="L50" s="23">
        <f>SUM(L30:L49)</f>
        <v>1352</v>
      </c>
      <c r="M50" s="13"/>
      <c r="N50" s="23">
        <f>SUM(N30:N49)-N32-N34-1</f>
        <v>110794</v>
      </c>
    </row>
    <row r="51" spans="2:14" ht="13.5" thickTop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8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2.75">
      <c r="B53" s="24"/>
      <c r="C53" s="8"/>
      <c r="D53" s="24"/>
      <c r="E53" s="24"/>
      <c r="F53" s="24"/>
      <c r="G53" s="24"/>
      <c r="H53" s="8"/>
      <c r="I53" s="8"/>
      <c r="J53" s="24"/>
      <c r="K53" s="8"/>
      <c r="L53" s="24"/>
      <c r="M53" s="8"/>
      <c r="N53" s="24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 t="s">
        <v>88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7" t="s">
        <v>102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</sheetData>
  <printOptions horizontalCentered="1" verticalCentered="1"/>
  <pageMargins left="2" right="0" top="0" bottom="0" header="0.5" footer="0.5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3"/>
  <sheetViews>
    <sheetView zoomScale="75" zoomScaleNormal="75" workbookViewId="0" topLeftCell="A15">
      <selection activeCell="B36" sqref="B36"/>
    </sheetView>
  </sheetViews>
  <sheetFormatPr defaultColWidth="9.140625" defaultRowHeight="12.75"/>
  <cols>
    <col min="1" max="1" width="2.57421875" style="4" customWidth="1"/>
    <col min="2" max="2" width="65.00390625" style="4" customWidth="1"/>
    <col min="3" max="3" width="17.28125" style="4" customWidth="1"/>
    <col min="4" max="4" width="12.7109375" style="4" hidden="1" customWidth="1"/>
    <col min="5" max="5" width="1.7109375" style="4" customWidth="1"/>
    <col min="6" max="6" width="14.57421875" style="4" customWidth="1"/>
    <col min="7" max="7" width="7.421875" style="4" customWidth="1"/>
    <col min="8" max="8" width="1.57421875" style="4" customWidth="1"/>
    <col min="9" max="9" width="12.8515625" style="4" hidden="1" customWidth="1"/>
    <col min="10" max="16384" width="9.140625" style="4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3"/>
    </row>
    <row r="2" spans="1:8" ht="15.75">
      <c r="A2" s="5" t="s">
        <v>1</v>
      </c>
      <c r="B2" s="2"/>
      <c r="C2" s="2"/>
      <c r="D2" s="2"/>
      <c r="E2" s="2"/>
      <c r="F2" s="2"/>
      <c r="G2" s="2"/>
      <c r="H2" s="3"/>
    </row>
    <row r="3" spans="1:8" ht="15.75">
      <c r="A3" s="6"/>
      <c r="B3" s="2"/>
      <c r="C3" s="2"/>
      <c r="D3" s="2"/>
      <c r="E3" s="2"/>
      <c r="F3" s="2"/>
      <c r="G3" s="2"/>
      <c r="H3" s="3"/>
    </row>
    <row r="4" spans="1:8" ht="12.75">
      <c r="A4" s="7" t="s">
        <v>118</v>
      </c>
      <c r="B4" s="8"/>
      <c r="C4" s="8"/>
      <c r="D4" s="8"/>
      <c r="E4" s="8"/>
      <c r="F4" s="8"/>
      <c r="G4" s="8"/>
      <c r="H4" s="8"/>
    </row>
    <row r="5" spans="1:8" ht="12.75">
      <c r="A5" s="7"/>
      <c r="B5" s="8"/>
      <c r="C5" s="8"/>
      <c r="D5" s="8" t="s">
        <v>114</v>
      </c>
      <c r="E5" s="8"/>
      <c r="F5" s="8"/>
      <c r="G5" s="8"/>
      <c r="H5" s="8"/>
    </row>
    <row r="6" spans="3:9" ht="12.75">
      <c r="C6" s="45" t="s">
        <v>121</v>
      </c>
      <c r="D6" s="45" t="s">
        <v>40</v>
      </c>
      <c r="F6" s="45" t="s">
        <v>121</v>
      </c>
      <c r="G6" s="45"/>
      <c r="I6" s="45" t="s">
        <v>40</v>
      </c>
    </row>
    <row r="7" spans="3:9" ht="12.75">
      <c r="C7" s="45" t="s">
        <v>90</v>
      </c>
      <c r="D7" s="45" t="s">
        <v>90</v>
      </c>
      <c r="F7" s="45" t="s">
        <v>90</v>
      </c>
      <c r="G7" s="45"/>
      <c r="I7" s="45" t="s">
        <v>90</v>
      </c>
    </row>
    <row r="8" spans="3:11" ht="15.75">
      <c r="C8" s="73" t="s">
        <v>119</v>
      </c>
      <c r="D8" s="73" t="s">
        <v>100</v>
      </c>
      <c r="F8" s="73" t="s">
        <v>120</v>
      </c>
      <c r="G8" s="73"/>
      <c r="H8" s="76"/>
      <c r="I8" s="73" t="s">
        <v>85</v>
      </c>
      <c r="J8" s="76"/>
      <c r="K8" s="76"/>
    </row>
    <row r="9" spans="3:9" ht="16.5" thickBot="1">
      <c r="C9" s="26" t="s">
        <v>14</v>
      </c>
      <c r="D9" s="26" t="s">
        <v>14</v>
      </c>
      <c r="F9" s="26" t="s">
        <v>14</v>
      </c>
      <c r="G9" s="26"/>
      <c r="I9" s="26" t="s">
        <v>14</v>
      </c>
    </row>
    <row r="10" spans="3:7" ht="12.75">
      <c r="C10" s="12"/>
      <c r="D10" s="12"/>
      <c r="F10" s="12"/>
      <c r="G10" s="12"/>
    </row>
    <row r="11" spans="1:9" ht="15.75">
      <c r="A11" s="2" t="s">
        <v>137</v>
      </c>
      <c r="B11" s="2"/>
      <c r="C11" s="46">
        <v>3562</v>
      </c>
      <c r="D11" s="46">
        <v>1381</v>
      </c>
      <c r="E11" s="2"/>
      <c r="F11" s="46">
        <v>1305</v>
      </c>
      <c r="G11" s="46"/>
      <c r="I11" s="3">
        <v>-8290</v>
      </c>
    </row>
    <row r="12" spans="1:9" ht="6.75" customHeight="1">
      <c r="A12" s="2"/>
      <c r="B12" s="2"/>
      <c r="C12" s="47"/>
      <c r="D12" s="47"/>
      <c r="E12" s="2"/>
      <c r="F12" s="47"/>
      <c r="G12" s="47"/>
      <c r="I12" s="2"/>
    </row>
    <row r="13" spans="1:9" ht="15.75">
      <c r="A13" s="2" t="s">
        <v>61</v>
      </c>
      <c r="B13" s="2"/>
      <c r="C13" s="47"/>
      <c r="D13" s="47"/>
      <c r="E13" s="2"/>
      <c r="F13" s="47"/>
      <c r="G13" s="47"/>
      <c r="I13" s="2"/>
    </row>
    <row r="14" spans="1:9" ht="15.75">
      <c r="A14" s="2"/>
      <c r="B14" s="2" t="s">
        <v>62</v>
      </c>
      <c r="C14" s="48">
        <v>1849</v>
      </c>
      <c r="D14" s="48">
        <v>4506</v>
      </c>
      <c r="E14" s="2"/>
      <c r="F14" s="48">
        <v>1385</v>
      </c>
      <c r="G14" s="48"/>
      <c r="I14" s="69">
        <v>3803</v>
      </c>
    </row>
    <row r="15" spans="1:9" ht="15.75">
      <c r="A15" s="2" t="s">
        <v>89</v>
      </c>
      <c r="B15" s="2"/>
      <c r="C15" s="47">
        <f>+C11+C14</f>
        <v>5411</v>
      </c>
      <c r="D15" s="47">
        <f>+D11+D14</f>
        <v>5887</v>
      </c>
      <c r="E15" s="2"/>
      <c r="F15" s="47">
        <f>+F11+F14</f>
        <v>2690</v>
      </c>
      <c r="G15" s="47"/>
      <c r="I15" s="40">
        <f>I11+I14</f>
        <v>-4487</v>
      </c>
    </row>
    <row r="16" spans="1:9" ht="6" customHeight="1">
      <c r="A16" s="2"/>
      <c r="B16" s="2"/>
      <c r="C16" s="47"/>
      <c r="D16" s="47"/>
      <c r="E16" s="2"/>
      <c r="F16" s="47"/>
      <c r="G16" s="47"/>
      <c r="I16" s="2"/>
    </row>
    <row r="17" spans="1:9" ht="15.75">
      <c r="A17" s="2"/>
      <c r="B17" s="2" t="s">
        <v>63</v>
      </c>
      <c r="C17" s="47">
        <f>-58044</f>
        <v>-58044</v>
      </c>
      <c r="D17" s="47">
        <v>-31478</v>
      </c>
      <c r="E17" s="2"/>
      <c r="F17" s="47">
        <v>-10124</v>
      </c>
      <c r="G17" s="47"/>
      <c r="I17" s="40">
        <v>41687</v>
      </c>
    </row>
    <row r="18" spans="1:9" ht="15.75">
      <c r="A18" s="2"/>
      <c r="B18" s="2" t="s">
        <v>64</v>
      </c>
      <c r="C18" s="47">
        <v>-8666</v>
      </c>
      <c r="D18" s="47">
        <v>-2479</v>
      </c>
      <c r="E18" s="2"/>
      <c r="F18" s="47">
        <v>20447</v>
      </c>
      <c r="G18" s="47"/>
      <c r="I18" s="40">
        <v>-41180</v>
      </c>
    </row>
    <row r="19" spans="1:9" ht="15.75">
      <c r="A19" s="2"/>
      <c r="B19" s="2" t="s">
        <v>122</v>
      </c>
      <c r="C19" s="47">
        <v>0</v>
      </c>
      <c r="D19" s="47"/>
      <c r="E19" s="2"/>
      <c r="F19" s="47">
        <v>2527</v>
      </c>
      <c r="G19" s="47"/>
      <c r="I19" s="40"/>
    </row>
    <row r="20" spans="1:9" ht="15.75">
      <c r="A20" s="2"/>
      <c r="B20" s="2" t="s">
        <v>77</v>
      </c>
      <c r="C20" s="47">
        <v>-338</v>
      </c>
      <c r="D20" s="47">
        <v>-88</v>
      </c>
      <c r="E20" s="2"/>
      <c r="F20" s="47">
        <v>-811</v>
      </c>
      <c r="G20" s="47"/>
      <c r="I20" s="3">
        <v>-470</v>
      </c>
    </row>
    <row r="21" spans="1:9" ht="15.75">
      <c r="A21" s="2"/>
      <c r="B21" s="2" t="s">
        <v>65</v>
      </c>
      <c r="C21" s="48">
        <v>-505</v>
      </c>
      <c r="D21" s="48">
        <v>-651</v>
      </c>
      <c r="E21" s="2"/>
      <c r="F21" s="48">
        <v>3491</v>
      </c>
      <c r="G21" s="48"/>
      <c r="I21" s="3">
        <v>-8600</v>
      </c>
    </row>
    <row r="22" spans="1:11" ht="15.75">
      <c r="A22" s="1" t="s">
        <v>82</v>
      </c>
      <c r="B22" s="2"/>
      <c r="C22" s="49">
        <f>SUM(C15:C21)</f>
        <v>-62142</v>
      </c>
      <c r="D22" s="49">
        <f>SUM(D15:D21)</f>
        <v>-28809</v>
      </c>
      <c r="E22" s="2"/>
      <c r="F22" s="49">
        <f>SUM(F15:F21)</f>
        <v>18220</v>
      </c>
      <c r="G22" s="49"/>
      <c r="I22" s="71">
        <f>SUM(I15:I21)</f>
        <v>-13050</v>
      </c>
      <c r="K22" s="70"/>
    </row>
    <row r="23" spans="1:9" ht="3.75" customHeight="1">
      <c r="A23" s="2"/>
      <c r="B23" s="2"/>
      <c r="C23" s="47"/>
      <c r="D23" s="47"/>
      <c r="E23" s="2"/>
      <c r="F23" s="47"/>
      <c r="G23" s="47"/>
      <c r="I23" s="2"/>
    </row>
    <row r="24" spans="1:9" ht="15.75">
      <c r="A24" s="2" t="s">
        <v>66</v>
      </c>
      <c r="B24" s="2"/>
      <c r="C24" s="47"/>
      <c r="D24" s="47"/>
      <c r="E24" s="2"/>
      <c r="F24" s="47"/>
      <c r="G24" s="47"/>
      <c r="I24" s="2"/>
    </row>
    <row r="25" spans="1:9" ht="15.75">
      <c r="A25" s="2"/>
      <c r="B25" s="2" t="s">
        <v>126</v>
      </c>
      <c r="C25" s="47">
        <v>-2552</v>
      </c>
      <c r="D25" s="47"/>
      <c r="E25" s="2"/>
      <c r="F25" s="47">
        <v>0</v>
      </c>
      <c r="G25" s="47"/>
      <c r="I25" s="3"/>
    </row>
    <row r="26" spans="1:9" ht="15.75">
      <c r="A26" s="2"/>
      <c r="B26" s="2" t="s">
        <v>67</v>
      </c>
      <c r="C26" s="47">
        <v>1</v>
      </c>
      <c r="D26" s="47">
        <v>1</v>
      </c>
      <c r="E26" s="2"/>
      <c r="F26" s="47">
        <v>31</v>
      </c>
      <c r="G26" s="47"/>
      <c r="I26" s="68">
        <v>183</v>
      </c>
    </row>
    <row r="27" spans="1:9" ht="15.75">
      <c r="A27" s="2"/>
      <c r="B27" s="2" t="s">
        <v>68</v>
      </c>
      <c r="C27" s="47">
        <v>-595</v>
      </c>
      <c r="D27" s="47">
        <v>-32</v>
      </c>
      <c r="E27" s="2"/>
      <c r="F27" s="47">
        <v>-266</v>
      </c>
      <c r="G27" s="47"/>
      <c r="I27" s="68">
        <v>-765</v>
      </c>
    </row>
    <row r="28" spans="1:9" ht="15.75">
      <c r="A28" s="2"/>
      <c r="B28" s="2" t="s">
        <v>69</v>
      </c>
      <c r="C28" s="50">
        <v>250</v>
      </c>
      <c r="D28" s="50">
        <v>132</v>
      </c>
      <c r="E28" s="2"/>
      <c r="F28" s="50">
        <v>517</v>
      </c>
      <c r="G28" s="50"/>
      <c r="I28" s="3">
        <v>1100</v>
      </c>
    </row>
    <row r="29" spans="1:9" ht="15.75">
      <c r="A29" s="2"/>
      <c r="B29" s="2" t="s">
        <v>113</v>
      </c>
      <c r="C29" s="50">
        <v>-1389</v>
      </c>
      <c r="D29" s="50">
        <v>-1389</v>
      </c>
      <c r="E29" s="2"/>
      <c r="F29" s="50">
        <v>0</v>
      </c>
      <c r="G29" s="50"/>
      <c r="I29" s="68">
        <v>19</v>
      </c>
    </row>
    <row r="30" spans="1:11" ht="15.75">
      <c r="A30" s="1" t="s">
        <v>81</v>
      </c>
      <c r="B30" s="2"/>
      <c r="C30" s="49">
        <f>SUM(C25:C29)</f>
        <v>-4285</v>
      </c>
      <c r="D30" s="49">
        <f>SUM(D25:D29)</f>
        <v>-1288</v>
      </c>
      <c r="E30" s="2"/>
      <c r="F30" s="49">
        <f>SUM(F25:F29)</f>
        <v>282</v>
      </c>
      <c r="G30" s="49"/>
      <c r="I30" s="27">
        <f>SUM(I25:I29)</f>
        <v>537</v>
      </c>
      <c r="K30" s="70"/>
    </row>
    <row r="31" spans="1:9" ht="9" customHeight="1">
      <c r="A31" s="1"/>
      <c r="B31" s="2"/>
      <c r="C31" s="47"/>
      <c r="D31" s="47"/>
      <c r="E31" s="2"/>
      <c r="F31" s="47"/>
      <c r="G31" s="47"/>
      <c r="I31" s="2"/>
    </row>
    <row r="32" spans="1:9" ht="15.75">
      <c r="A32" s="2" t="s">
        <v>73</v>
      </c>
      <c r="B32" s="2"/>
      <c r="C32" s="47"/>
      <c r="D32" s="47"/>
      <c r="E32" s="2"/>
      <c r="F32" s="47"/>
      <c r="G32" s="47"/>
      <c r="I32" s="2"/>
    </row>
    <row r="33" spans="1:9" ht="15.75">
      <c r="A33" s="2"/>
      <c r="B33" s="2" t="s">
        <v>70</v>
      </c>
      <c r="C33" s="47">
        <v>100047</v>
      </c>
      <c r="D33" s="47">
        <v>35876</v>
      </c>
      <c r="E33" s="2"/>
      <c r="F33" s="47">
        <v>16544</v>
      </c>
      <c r="G33" s="47"/>
      <c r="I33" s="40">
        <v>16588</v>
      </c>
    </row>
    <row r="34" spans="1:9" ht="15.75">
      <c r="A34" s="2"/>
      <c r="B34" s="2" t="s">
        <v>71</v>
      </c>
      <c r="C34" s="47">
        <v>-26557</v>
      </c>
      <c r="D34" s="47">
        <v>-7169</v>
      </c>
      <c r="E34" s="2"/>
      <c r="F34" s="47">
        <v>-5186</v>
      </c>
      <c r="G34" s="47"/>
      <c r="I34" s="40">
        <v>-16276</v>
      </c>
    </row>
    <row r="35" spans="1:9" ht="15.75">
      <c r="A35" s="2"/>
      <c r="B35" s="2" t="s">
        <v>72</v>
      </c>
      <c r="C35" s="47">
        <v>0</v>
      </c>
      <c r="D35" s="47"/>
      <c r="E35" s="2"/>
      <c r="F35" s="47">
        <v>392</v>
      </c>
      <c r="G35" s="47"/>
      <c r="I35" s="68">
        <v>840</v>
      </c>
    </row>
    <row r="36" spans="1:10" ht="15.75">
      <c r="A36" s="1" t="s">
        <v>83</v>
      </c>
      <c r="B36" s="2"/>
      <c r="C36" s="49">
        <f>SUM(C33:C35)</f>
        <v>73490</v>
      </c>
      <c r="D36" s="49">
        <f>SUM(D33:D35)</f>
        <v>28707</v>
      </c>
      <c r="E36" s="2"/>
      <c r="F36" s="49">
        <f>SUM(F33:F35)</f>
        <v>11750</v>
      </c>
      <c r="G36" s="49"/>
      <c r="I36" s="27">
        <f>SUM(I33:I35)</f>
        <v>1152</v>
      </c>
      <c r="J36" s="70"/>
    </row>
    <row r="37" spans="1:9" ht="9" customHeight="1">
      <c r="A37" s="2"/>
      <c r="B37" s="2"/>
      <c r="C37" s="47"/>
      <c r="D37" s="47"/>
      <c r="E37" s="2"/>
      <c r="F37" s="47"/>
      <c r="G37" s="47"/>
      <c r="I37" s="2"/>
    </row>
    <row r="38" spans="1:9" ht="15.75">
      <c r="A38" s="2" t="s">
        <v>74</v>
      </c>
      <c r="B38" s="2"/>
      <c r="C38" s="47">
        <f>+C22+C30+C36</f>
        <v>7063</v>
      </c>
      <c r="D38" s="47">
        <f>+D22+D30+D36</f>
        <v>-1390</v>
      </c>
      <c r="E38" s="2"/>
      <c r="F38" s="47">
        <f>+F22+F30+F36</f>
        <v>30252</v>
      </c>
      <c r="G38" s="47"/>
      <c r="I38" s="40">
        <v>-21122</v>
      </c>
    </row>
    <row r="39" spans="1:9" ht="7.5" customHeight="1">
      <c r="A39" s="2"/>
      <c r="B39" s="2"/>
      <c r="C39" s="47"/>
      <c r="D39" s="47"/>
      <c r="E39" s="2"/>
      <c r="F39" s="47"/>
      <c r="G39" s="47"/>
      <c r="I39" s="2"/>
    </row>
    <row r="40" spans="1:9" ht="15.75">
      <c r="A40" s="2" t="s">
        <v>76</v>
      </c>
      <c r="B40" s="2"/>
      <c r="C40" s="47">
        <v>15</v>
      </c>
      <c r="D40" s="47">
        <v>-83</v>
      </c>
      <c r="E40" s="2"/>
      <c r="F40" s="47">
        <v>119</v>
      </c>
      <c r="G40" s="47"/>
      <c r="I40" s="68">
        <v>67</v>
      </c>
    </row>
    <row r="41" spans="1:9" ht="6.75" customHeight="1">
      <c r="A41" s="2"/>
      <c r="B41" s="2"/>
      <c r="C41" s="47"/>
      <c r="D41" s="47"/>
      <c r="E41" s="2"/>
      <c r="F41" s="47"/>
      <c r="G41" s="47"/>
      <c r="I41" s="2"/>
    </row>
    <row r="42" spans="1:9" ht="15.75">
      <c r="A42" s="2" t="s">
        <v>75</v>
      </c>
      <c r="B42" s="2"/>
      <c r="C42" s="50">
        <v>21891</v>
      </c>
      <c r="D42" s="50">
        <v>21891</v>
      </c>
      <c r="E42" s="2"/>
      <c r="F42" s="50">
        <v>19804</v>
      </c>
      <c r="G42" s="50"/>
      <c r="I42" s="3">
        <v>40859</v>
      </c>
    </row>
    <row r="43" spans="1:9" ht="3" customHeight="1">
      <c r="A43" s="2"/>
      <c r="B43" s="2"/>
      <c r="C43" s="47"/>
      <c r="D43" s="47"/>
      <c r="E43" s="2"/>
      <c r="F43" s="47"/>
      <c r="G43" s="47"/>
      <c r="I43" s="3"/>
    </row>
    <row r="44" spans="1:9" ht="16.5" thickBot="1">
      <c r="A44" s="2" t="s">
        <v>99</v>
      </c>
      <c r="B44" s="2"/>
      <c r="C44" s="72">
        <f>+C42+C38+C40</f>
        <v>28969</v>
      </c>
      <c r="D44" s="72">
        <f>+D42+D38+D40</f>
        <v>20418</v>
      </c>
      <c r="E44" s="2"/>
      <c r="F44" s="72">
        <f>+F42+F38+F40</f>
        <v>50175</v>
      </c>
      <c r="G44" s="72"/>
      <c r="I44" s="28">
        <f>SUM(I38:I42)</f>
        <v>19804</v>
      </c>
    </row>
    <row r="45" spans="1:12" ht="16.5" thickTop="1">
      <c r="A45" s="2"/>
      <c r="B45" s="2"/>
      <c r="C45" s="47"/>
      <c r="D45" s="47"/>
      <c r="E45" s="2"/>
      <c r="F45" s="47"/>
      <c r="G45" s="47"/>
      <c r="L45" s="47"/>
    </row>
    <row r="46" spans="1:12" ht="15.75">
      <c r="A46" s="2" t="s">
        <v>98</v>
      </c>
      <c r="B46" s="2"/>
      <c r="C46" s="47"/>
      <c r="D46" s="47"/>
      <c r="E46" s="2"/>
      <c r="F46" s="47"/>
      <c r="G46" s="47"/>
      <c r="L46" s="2"/>
    </row>
    <row r="47" spans="1:12" ht="7.5" customHeight="1">
      <c r="A47" s="2"/>
      <c r="B47" s="2"/>
      <c r="C47" s="47"/>
      <c r="D47" s="47"/>
      <c r="E47" s="2"/>
      <c r="F47" s="47"/>
      <c r="G47" s="47"/>
      <c r="L47" s="2"/>
    </row>
    <row r="48" spans="1:9" ht="15.75">
      <c r="A48" s="2"/>
      <c r="B48" s="2" t="s">
        <v>78</v>
      </c>
      <c r="C48" s="47">
        <v>58432</v>
      </c>
      <c r="D48" s="47">
        <v>38127</v>
      </c>
      <c r="E48" s="2"/>
      <c r="F48" s="47">
        <v>82287</v>
      </c>
      <c r="G48" s="47"/>
      <c r="I48" s="40">
        <v>47132</v>
      </c>
    </row>
    <row r="49" spans="1:9" ht="15.75">
      <c r="A49" s="2"/>
      <c r="B49" s="2" t="s">
        <v>79</v>
      </c>
      <c r="C49" s="47">
        <v>-20701</v>
      </c>
      <c r="D49" s="47">
        <v>-9089</v>
      </c>
      <c r="E49" s="2"/>
      <c r="F49" s="47">
        <v>-20967</v>
      </c>
      <c r="G49" s="47"/>
      <c r="I49" s="40">
        <v>-16569</v>
      </c>
    </row>
    <row r="50" spans="1:9" ht="15.75">
      <c r="A50" s="2"/>
      <c r="B50" s="2" t="s">
        <v>80</v>
      </c>
      <c r="C50" s="47">
        <v>-8762</v>
      </c>
      <c r="D50" s="47">
        <v>-8620</v>
      </c>
      <c r="E50" s="2"/>
      <c r="F50" s="47">
        <v>-11145</v>
      </c>
      <c r="G50" s="47"/>
      <c r="I50" s="40">
        <v>-10759</v>
      </c>
    </row>
    <row r="51" spans="1:9" ht="16.5" thickBot="1">
      <c r="A51" s="2"/>
      <c r="B51" s="2"/>
      <c r="C51" s="72">
        <f>SUM(C48:C50)</f>
        <v>28969</v>
      </c>
      <c r="D51" s="72">
        <f>SUM(D48:D50)</f>
        <v>20418</v>
      </c>
      <c r="E51" s="2"/>
      <c r="F51" s="72">
        <f>SUM(F48:F50)</f>
        <v>50175</v>
      </c>
      <c r="G51" s="72"/>
      <c r="I51" s="42">
        <f>SUM(I48:I50)</f>
        <v>19804</v>
      </c>
    </row>
    <row r="52" spans="1:7" ht="16.5" thickTop="1">
      <c r="A52" s="2"/>
      <c r="B52" s="2"/>
      <c r="C52" s="2"/>
      <c r="D52" s="50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1" t="s">
        <v>136</v>
      </c>
      <c r="B54" s="1"/>
      <c r="C54" s="1"/>
      <c r="D54" s="1"/>
      <c r="E54" s="1"/>
      <c r="F54" s="1"/>
      <c r="G54" s="1"/>
    </row>
    <row r="55" spans="1:7" ht="15.75">
      <c r="A55" s="1" t="s">
        <v>135</v>
      </c>
      <c r="B55" s="1"/>
      <c r="C55" s="1"/>
      <c r="D55" s="1"/>
      <c r="E55" s="1"/>
      <c r="F55" s="1"/>
      <c r="G55" s="1"/>
    </row>
    <row r="56" spans="1:7" ht="15.75">
      <c r="A56" s="2"/>
      <c r="B56" s="2"/>
      <c r="C56" s="2"/>
      <c r="D56" s="2"/>
      <c r="E56" s="2"/>
      <c r="F56" s="2"/>
      <c r="G56" s="2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2"/>
      <c r="B59" s="2"/>
      <c r="C59" s="2"/>
      <c r="D59" s="2"/>
      <c r="E59" s="2"/>
      <c r="F59" s="2"/>
      <c r="G59" s="2"/>
    </row>
    <row r="60" spans="1:7" ht="15.75">
      <c r="A60" s="2"/>
      <c r="B60" s="2"/>
      <c r="C60" s="2"/>
      <c r="D60" s="2"/>
      <c r="E60" s="2"/>
      <c r="F60" s="2"/>
      <c r="G60" s="2"/>
    </row>
    <row r="61" spans="1:7" ht="15.75">
      <c r="A61" s="2"/>
      <c r="B61" s="2"/>
      <c r="C61" s="2"/>
      <c r="D61" s="2"/>
      <c r="E61" s="2"/>
      <c r="F61" s="2"/>
      <c r="G61" s="2"/>
    </row>
    <row r="62" spans="1:7" ht="15.75">
      <c r="A62" s="2"/>
      <c r="B62" s="2"/>
      <c r="C62" s="2"/>
      <c r="D62" s="2"/>
      <c r="E62" s="2"/>
      <c r="F62" s="2"/>
      <c r="G62" s="2"/>
    </row>
    <row r="63" spans="1:7" ht="15.75">
      <c r="A63" s="2"/>
      <c r="B63" s="2"/>
      <c r="C63" s="2"/>
      <c r="D63" s="2"/>
      <c r="E63" s="2"/>
      <c r="F63" s="2"/>
      <c r="G63" s="2"/>
    </row>
    <row r="64" spans="1:7" ht="15.75">
      <c r="A64" s="2"/>
      <c r="B64" s="2"/>
      <c r="C64" s="2"/>
      <c r="D64" s="2"/>
      <c r="E64" s="2"/>
      <c r="F64" s="2"/>
      <c r="G64" s="2"/>
    </row>
    <row r="65" spans="1:7" ht="15.75">
      <c r="A65" s="2"/>
      <c r="B65" s="2"/>
      <c r="C65" s="2"/>
      <c r="D65" s="2"/>
      <c r="E65" s="2"/>
      <c r="F65" s="2"/>
      <c r="G65" s="2"/>
    </row>
    <row r="66" spans="1:7" ht="15.75">
      <c r="A66" s="2"/>
      <c r="B66" s="2"/>
      <c r="C66" s="2"/>
      <c r="D66" s="2"/>
      <c r="E66" s="2"/>
      <c r="F66" s="2"/>
      <c r="G66" s="2"/>
    </row>
    <row r="67" spans="1:7" ht="15.75">
      <c r="A67" s="2"/>
      <c r="B67" s="2"/>
      <c r="C67" s="2"/>
      <c r="D67" s="2"/>
      <c r="E67" s="2"/>
      <c r="F67" s="2"/>
      <c r="G67" s="2"/>
    </row>
    <row r="68" spans="1:7" ht="15.75">
      <c r="A68" s="2"/>
      <c r="B68" s="2"/>
      <c r="C68" s="2"/>
      <c r="D68" s="2"/>
      <c r="E68" s="2"/>
      <c r="F68" s="2"/>
      <c r="G68" s="2"/>
    </row>
    <row r="69" spans="1:7" ht="15.75">
      <c r="A69" s="2"/>
      <c r="B69" s="2"/>
      <c r="C69" s="2"/>
      <c r="D69" s="2"/>
      <c r="E69" s="2"/>
      <c r="F69" s="2"/>
      <c r="G69" s="2"/>
    </row>
    <row r="70" spans="1:7" ht="15.75">
      <c r="A70" s="2"/>
      <c r="B70" s="2"/>
      <c r="C70" s="2"/>
      <c r="D70" s="2"/>
      <c r="E70" s="2"/>
      <c r="F70" s="2"/>
      <c r="G70" s="2"/>
    </row>
    <row r="71" spans="1:7" ht="15.75">
      <c r="A71" s="2"/>
      <c r="B71" s="2"/>
      <c r="C71" s="2"/>
      <c r="D71" s="2"/>
      <c r="E71" s="2"/>
      <c r="F71" s="2"/>
      <c r="G71" s="2"/>
    </row>
    <row r="72" spans="1:7" ht="15.75">
      <c r="A72" s="2"/>
      <c r="B72" s="2"/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/>
      <c r="B74" s="2"/>
      <c r="C74" s="2"/>
      <c r="D74" s="2"/>
      <c r="E74" s="2"/>
      <c r="F74" s="2"/>
      <c r="G74" s="2"/>
    </row>
    <row r="75" spans="1:7" ht="15.75">
      <c r="A75" s="2"/>
      <c r="B75" s="2"/>
      <c r="C75" s="2"/>
      <c r="D75" s="2"/>
      <c r="E75" s="2"/>
      <c r="F75" s="2"/>
      <c r="G75" s="2"/>
    </row>
    <row r="76" spans="1:7" ht="15.75">
      <c r="A76" s="2"/>
      <c r="B76" s="2"/>
      <c r="C76" s="2"/>
      <c r="D76" s="2"/>
      <c r="E76" s="2"/>
      <c r="F76" s="2"/>
      <c r="G76" s="2"/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2"/>
      <c r="B91" s="2"/>
      <c r="C91" s="2"/>
      <c r="D91" s="2"/>
      <c r="E91" s="2"/>
      <c r="F91" s="2"/>
      <c r="G91" s="2"/>
    </row>
    <row r="92" spans="1:7" ht="15.75">
      <c r="A92" s="2"/>
      <c r="B92" s="2"/>
      <c r="C92" s="2"/>
      <c r="D92" s="2"/>
      <c r="E92" s="2"/>
      <c r="F92" s="2"/>
      <c r="G92" s="2"/>
    </row>
    <row r="93" spans="1:7" ht="15.75">
      <c r="A93" s="2"/>
      <c r="B93" s="2"/>
      <c r="C93" s="2"/>
      <c r="D93" s="2"/>
      <c r="E93" s="2"/>
      <c r="F93" s="2"/>
      <c r="G93" s="2"/>
    </row>
    <row r="94" spans="1:7" ht="15.75">
      <c r="A94" s="2"/>
      <c r="B94" s="2"/>
      <c r="C94" s="2"/>
      <c r="D94" s="2"/>
      <c r="E94" s="2"/>
      <c r="F94" s="2"/>
      <c r="G94" s="2"/>
    </row>
    <row r="95" spans="1:7" ht="15.75">
      <c r="A95" s="2"/>
      <c r="B95" s="2"/>
      <c r="C95" s="2"/>
      <c r="D95" s="2"/>
      <c r="E95" s="2"/>
      <c r="F95" s="2"/>
      <c r="G95" s="2"/>
    </row>
    <row r="96" spans="1:7" ht="15.75">
      <c r="A96" s="2"/>
      <c r="B96" s="2"/>
      <c r="C96" s="2"/>
      <c r="D96" s="2"/>
      <c r="E96" s="2"/>
      <c r="F96" s="2"/>
      <c r="G96" s="2"/>
    </row>
    <row r="97" spans="1:7" ht="15.75">
      <c r="A97" s="2"/>
      <c r="B97" s="2"/>
      <c r="C97" s="2"/>
      <c r="D97" s="2"/>
      <c r="E97" s="2"/>
      <c r="F97" s="2"/>
      <c r="G97" s="2"/>
    </row>
    <row r="98" spans="1:7" ht="15.75">
      <c r="A98" s="2"/>
      <c r="B98" s="2"/>
      <c r="C98" s="2"/>
      <c r="D98" s="2"/>
      <c r="E98" s="2"/>
      <c r="F98" s="2"/>
      <c r="G98" s="2"/>
    </row>
    <row r="99" spans="1:7" ht="15.75">
      <c r="A99" s="2"/>
      <c r="B99" s="2"/>
      <c r="C99" s="2"/>
      <c r="D99" s="2"/>
      <c r="E99" s="2"/>
      <c r="F99" s="2"/>
      <c r="G99" s="2"/>
    </row>
    <row r="100" spans="1:7" ht="15.75">
      <c r="A100" s="2"/>
      <c r="B100" s="2"/>
      <c r="C100" s="2"/>
      <c r="D100" s="2"/>
      <c r="E100" s="2"/>
      <c r="F100" s="2"/>
      <c r="G100" s="2"/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2"/>
      <c r="B140" s="2"/>
      <c r="C140" s="2"/>
      <c r="D140" s="2"/>
      <c r="E140" s="2"/>
      <c r="F140" s="2"/>
      <c r="G140" s="2"/>
    </row>
    <row r="141" spans="1:7" ht="15.75">
      <c r="A141" s="2"/>
      <c r="B141" s="2"/>
      <c r="C141" s="2"/>
      <c r="D141" s="2"/>
      <c r="E141" s="2"/>
      <c r="F141" s="2"/>
      <c r="G141" s="2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</sheetData>
  <printOptions/>
  <pageMargins left="1.25" right="0.25" top="0.5" bottom="0.5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4">
      <selection activeCell="I22" sqref="I22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5.85156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52" t="s">
        <v>115</v>
      </c>
    </row>
    <row r="5" ht="15.75">
      <c r="A5" s="1" t="s">
        <v>2</v>
      </c>
    </row>
    <row r="7" ht="15.75">
      <c r="A7" s="1" t="s">
        <v>38</v>
      </c>
    </row>
    <row r="9" spans="5:11" ht="15.75">
      <c r="E9" s="34" t="s">
        <v>39</v>
      </c>
      <c r="F9" s="34"/>
      <c r="G9" s="34"/>
      <c r="I9" s="35" t="s">
        <v>59</v>
      </c>
      <c r="J9" s="35"/>
      <c r="K9" s="35"/>
    </row>
    <row r="10" spans="5:11" ht="15.75">
      <c r="E10" s="36" t="s">
        <v>22</v>
      </c>
      <c r="F10" s="37"/>
      <c r="G10" s="37" t="s">
        <v>60</v>
      </c>
      <c r="I10" s="37" t="s">
        <v>22</v>
      </c>
      <c r="J10" s="37"/>
      <c r="K10" s="37" t="s">
        <v>60</v>
      </c>
    </row>
    <row r="11" spans="5:11" ht="15.75">
      <c r="E11" s="36" t="s">
        <v>40</v>
      </c>
      <c r="F11" s="37"/>
      <c r="G11" s="37" t="s">
        <v>40</v>
      </c>
      <c r="I11" s="37" t="s">
        <v>40</v>
      </c>
      <c r="J11" s="37"/>
      <c r="K11" s="37" t="s">
        <v>40</v>
      </c>
    </row>
    <row r="12" spans="5:11" ht="15.75">
      <c r="E12" s="73" t="s">
        <v>116</v>
      </c>
      <c r="F12" s="73"/>
      <c r="G12" s="73" t="s">
        <v>117</v>
      </c>
      <c r="H12" s="60"/>
      <c r="I12" s="73" t="s">
        <v>116</v>
      </c>
      <c r="J12" s="73"/>
      <c r="K12" s="73" t="s">
        <v>117</v>
      </c>
    </row>
    <row r="13" spans="5:11" ht="16.5" thickBot="1">
      <c r="E13" s="74" t="s">
        <v>14</v>
      </c>
      <c r="F13" s="75"/>
      <c r="G13" s="75" t="s">
        <v>14</v>
      </c>
      <c r="H13" s="60"/>
      <c r="I13" s="75" t="s">
        <v>14</v>
      </c>
      <c r="J13" s="75"/>
      <c r="K13" s="75" t="s">
        <v>14</v>
      </c>
    </row>
    <row r="14" ht="15.75">
      <c r="G14" s="3"/>
    </row>
    <row r="15" spans="1:11" ht="15.75">
      <c r="A15" s="2" t="s">
        <v>41</v>
      </c>
      <c r="B15" s="2"/>
      <c r="E15" s="38">
        <v>41657</v>
      </c>
      <c r="F15" s="38"/>
      <c r="G15" s="38">
        <v>36449</v>
      </c>
      <c r="H15" s="60"/>
      <c r="I15" s="38">
        <v>109891</v>
      </c>
      <c r="J15" s="61"/>
      <c r="K15" s="57">
        <v>68856</v>
      </c>
    </row>
    <row r="16" spans="1:11" ht="15.75">
      <c r="A16" s="2"/>
      <c r="B16" s="2"/>
      <c r="E16" s="38"/>
      <c r="F16" s="38"/>
      <c r="G16" s="38"/>
      <c r="H16" s="60"/>
      <c r="I16" s="38"/>
      <c r="J16" s="61"/>
      <c r="K16" s="57"/>
    </row>
    <row r="17" spans="1:11" ht="15.75">
      <c r="A17" s="2" t="s">
        <v>42</v>
      </c>
      <c r="B17" s="2"/>
      <c r="E17" s="40">
        <v>-34746</v>
      </c>
      <c r="F17" s="40"/>
      <c r="G17" s="40">
        <v>-30350</v>
      </c>
      <c r="H17" s="60"/>
      <c r="I17" s="40">
        <v>-95845</v>
      </c>
      <c r="J17" s="60"/>
      <c r="K17" s="56">
        <v>-56819</v>
      </c>
    </row>
    <row r="18" spans="1:11" ht="15.75">
      <c r="A18" s="2"/>
      <c r="B18" s="2"/>
      <c r="E18" s="40"/>
      <c r="F18" s="40"/>
      <c r="G18" s="40"/>
      <c r="H18" s="60"/>
      <c r="I18" s="40"/>
      <c r="J18" s="60"/>
      <c r="K18" s="56"/>
    </row>
    <row r="19" spans="1:17" ht="15.75">
      <c r="A19" s="2" t="s">
        <v>43</v>
      </c>
      <c r="B19" s="2"/>
      <c r="E19" s="38">
        <f>2146-1266</f>
        <v>880</v>
      </c>
      <c r="F19" s="38"/>
      <c r="G19" s="38">
        <v>298</v>
      </c>
      <c r="H19" s="61"/>
      <c r="I19" s="38">
        <f>2321-1266-1</f>
        <v>1054</v>
      </c>
      <c r="J19" s="61"/>
      <c r="K19" s="57">
        <v>561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60"/>
      <c r="I20" s="38"/>
      <c r="J20" s="60"/>
      <c r="K20" s="57"/>
    </row>
    <row r="21" spans="1:11" ht="15.75">
      <c r="A21" s="2" t="s">
        <v>49</v>
      </c>
      <c r="B21" s="2"/>
      <c r="E21" s="41">
        <f>-333-5077-434-65+64-311</f>
        <v>-6156</v>
      </c>
      <c r="F21" s="40"/>
      <c r="G21" s="41">
        <v>-4610</v>
      </c>
      <c r="H21" s="60"/>
      <c r="I21" s="41">
        <f>-348-9278-629-218+128-312+1</f>
        <v>-10656</v>
      </c>
      <c r="J21" s="60"/>
      <c r="K21" s="55">
        <v>-10213</v>
      </c>
    </row>
    <row r="22" spans="1:11" ht="15.75">
      <c r="A22" s="2" t="s">
        <v>127</v>
      </c>
      <c r="B22" s="2"/>
      <c r="E22" s="56">
        <f>SUM(E15:E21)</f>
        <v>1635</v>
      </c>
      <c r="F22" s="40"/>
      <c r="G22" s="40">
        <f>SUM(G15:G21)</f>
        <v>1787</v>
      </c>
      <c r="H22" s="60"/>
      <c r="I22" s="40">
        <f>SUM(I15:I21)</f>
        <v>4444</v>
      </c>
      <c r="J22" s="60"/>
      <c r="K22" s="56">
        <f>SUM(K15:K21)</f>
        <v>2385</v>
      </c>
    </row>
    <row r="23" spans="1:11" ht="15.75">
      <c r="A23" s="2"/>
      <c r="B23" s="2"/>
      <c r="E23" s="40"/>
      <c r="F23" s="40"/>
      <c r="G23" s="40"/>
      <c r="H23" s="60"/>
      <c r="I23" s="40"/>
      <c r="J23" s="60"/>
      <c r="K23" s="56"/>
    </row>
    <row r="24" spans="1:11" ht="15.75">
      <c r="A24" s="2" t="s">
        <v>44</v>
      </c>
      <c r="B24" s="2"/>
      <c r="E24" s="40">
        <v>-249</v>
      </c>
      <c r="F24" s="40"/>
      <c r="G24" s="40">
        <v>-525</v>
      </c>
      <c r="H24" s="60"/>
      <c r="I24" s="40">
        <v>-338</v>
      </c>
      <c r="J24" s="60"/>
      <c r="K24" s="56">
        <v>-811</v>
      </c>
    </row>
    <row r="25" spans="1:11" ht="15.75">
      <c r="A25" s="2" t="s">
        <v>97</v>
      </c>
      <c r="B25" s="2"/>
      <c r="E25" s="40">
        <v>-266</v>
      </c>
      <c r="F25" s="40"/>
      <c r="G25" s="40">
        <v>-162</v>
      </c>
      <c r="H25" s="60"/>
      <c r="I25" s="40">
        <v>-544</v>
      </c>
      <c r="J25" s="60"/>
      <c r="K25" s="56">
        <v>-269</v>
      </c>
    </row>
    <row r="26" spans="1:11" ht="15.75">
      <c r="A26" s="2"/>
      <c r="B26" s="2"/>
      <c r="E26" s="41"/>
      <c r="F26" s="40"/>
      <c r="G26" s="41"/>
      <c r="H26" s="60"/>
      <c r="I26" s="41"/>
      <c r="J26" s="60"/>
      <c r="K26" s="55"/>
    </row>
    <row r="27" spans="1:11" ht="15.75">
      <c r="A27" s="2" t="s">
        <v>128</v>
      </c>
      <c r="B27" s="2"/>
      <c r="E27" s="40">
        <f>SUM(E22:E26)</f>
        <v>1120</v>
      </c>
      <c r="F27" s="40"/>
      <c r="G27" s="40">
        <f>SUM(G22:G26)</f>
        <v>1100</v>
      </c>
      <c r="H27" s="60"/>
      <c r="I27" s="40">
        <f>SUM(I22:I26)</f>
        <v>3562</v>
      </c>
      <c r="J27" s="60"/>
      <c r="K27" s="56">
        <f>SUM(K22:K26)</f>
        <v>1305</v>
      </c>
    </row>
    <row r="28" spans="1:11" ht="15.75">
      <c r="A28" s="2"/>
      <c r="B28" s="2"/>
      <c r="E28" s="40"/>
      <c r="F28" s="40"/>
      <c r="G28" s="40"/>
      <c r="H28" s="60"/>
      <c r="I28" s="40"/>
      <c r="J28" s="60"/>
      <c r="K28" s="56"/>
    </row>
    <row r="29" spans="1:11" ht="15.75">
      <c r="A29" s="2" t="s">
        <v>45</v>
      </c>
      <c r="B29" s="2"/>
      <c r="E29" s="40">
        <v>-212</v>
      </c>
      <c r="F29" s="40"/>
      <c r="G29" s="40">
        <v>-1310</v>
      </c>
      <c r="H29" s="60"/>
      <c r="I29" s="40">
        <v>-1044</v>
      </c>
      <c r="J29" s="60"/>
      <c r="K29" s="56">
        <v>-1380</v>
      </c>
    </row>
    <row r="30" spans="1:11" ht="15.75">
      <c r="A30" s="2"/>
      <c r="B30" s="2"/>
      <c r="E30" s="41"/>
      <c r="F30" s="40"/>
      <c r="G30" s="41"/>
      <c r="H30" s="60"/>
      <c r="I30" s="41"/>
      <c r="J30" s="60"/>
      <c r="K30" s="55"/>
    </row>
    <row r="31" spans="1:11" ht="15.75">
      <c r="A31" s="2" t="s">
        <v>129</v>
      </c>
      <c r="B31" s="2"/>
      <c r="E31" s="40">
        <f>SUM(E27:E30)</f>
        <v>908</v>
      </c>
      <c r="F31" s="40"/>
      <c r="G31" s="40">
        <f>SUM(G27:G30)</f>
        <v>-210</v>
      </c>
      <c r="H31" s="60"/>
      <c r="I31" s="40">
        <f>SUM(I27:I30)</f>
        <v>2518</v>
      </c>
      <c r="J31" s="60"/>
      <c r="K31" s="56">
        <f>SUM(K27:K30)</f>
        <v>-75</v>
      </c>
    </row>
    <row r="32" spans="1:11" ht="15.75">
      <c r="A32" s="2"/>
      <c r="B32" s="2"/>
      <c r="E32" s="40"/>
      <c r="F32" s="40"/>
      <c r="G32" s="40"/>
      <c r="H32" s="60"/>
      <c r="I32" s="40"/>
      <c r="J32" s="60"/>
      <c r="K32" s="56"/>
    </row>
    <row r="33" spans="1:11" ht="15.75">
      <c r="A33" s="2" t="s">
        <v>46</v>
      </c>
      <c r="B33" s="2"/>
      <c r="E33" s="40">
        <v>-162</v>
      </c>
      <c r="F33" s="40"/>
      <c r="G33" s="40">
        <v>349</v>
      </c>
      <c r="H33" s="60"/>
      <c r="I33" s="40">
        <v>-391</v>
      </c>
      <c r="J33" s="60"/>
      <c r="K33" s="56">
        <v>349</v>
      </c>
    </row>
    <row r="34" spans="1:11" ht="15.75">
      <c r="A34" s="2"/>
      <c r="B34" s="2"/>
      <c r="E34" s="40"/>
      <c r="F34" s="40"/>
      <c r="G34" s="40"/>
      <c r="H34" s="60"/>
      <c r="I34" s="40"/>
      <c r="J34" s="60"/>
      <c r="K34" s="56"/>
    </row>
    <row r="35" spans="1:13" ht="16.5" thickBot="1">
      <c r="A35" s="2" t="s">
        <v>51</v>
      </c>
      <c r="B35" s="2"/>
      <c r="E35" s="62">
        <f>E31+E33</f>
        <v>746</v>
      </c>
      <c r="F35" s="40"/>
      <c r="G35" s="42">
        <f>SUM(G31:G34)</f>
        <v>139</v>
      </c>
      <c r="H35" s="60"/>
      <c r="I35" s="62">
        <f>I31+I33</f>
        <v>2127</v>
      </c>
      <c r="J35" s="60"/>
      <c r="K35" s="62">
        <f>SUM(K31:K34)</f>
        <v>274</v>
      </c>
      <c r="M35" s="40"/>
    </row>
    <row r="36" spans="1:11" ht="16.5" thickTop="1">
      <c r="A36" s="2"/>
      <c r="B36" s="2"/>
      <c r="E36" s="40"/>
      <c r="F36" s="40"/>
      <c r="G36" s="40"/>
      <c r="H36" s="60"/>
      <c r="I36" s="56"/>
      <c r="J36" s="60"/>
      <c r="K36" s="56"/>
    </row>
    <row r="37" spans="1:11" ht="15.75">
      <c r="A37" s="1" t="s">
        <v>47</v>
      </c>
      <c r="B37" s="2"/>
      <c r="E37" s="40"/>
      <c r="F37" s="40"/>
      <c r="G37" s="40"/>
      <c r="H37" s="60"/>
      <c r="I37" s="56"/>
      <c r="J37" s="60"/>
      <c r="K37" s="56"/>
    </row>
    <row r="38" spans="1:11" ht="15.75">
      <c r="A38" s="2"/>
      <c r="B38" s="2"/>
      <c r="E38" s="40"/>
      <c r="F38" s="40"/>
      <c r="G38" s="40"/>
      <c r="H38" s="60"/>
      <c r="I38" s="56"/>
      <c r="J38" s="60"/>
      <c r="K38" s="56"/>
    </row>
    <row r="39" spans="1:11" ht="15.75">
      <c r="A39" s="2" t="s">
        <v>48</v>
      </c>
      <c r="B39" s="2"/>
      <c r="E39" s="43">
        <v>0.72</v>
      </c>
      <c r="F39" s="43"/>
      <c r="G39" s="43">
        <v>0.13</v>
      </c>
      <c r="H39" s="60"/>
      <c r="I39" s="63">
        <v>2.05</v>
      </c>
      <c r="J39" s="63"/>
      <c r="K39" s="63">
        <v>0.13</v>
      </c>
    </row>
    <row r="40" spans="1:11" ht="15.75">
      <c r="A40" s="2"/>
      <c r="B40" s="2"/>
      <c r="E40" s="43"/>
      <c r="F40" s="43"/>
      <c r="G40" s="43"/>
      <c r="H40" s="60"/>
      <c r="I40" s="63"/>
      <c r="J40" s="63"/>
      <c r="K40" s="63"/>
    </row>
    <row r="41" spans="1:11" ht="15.75">
      <c r="A41" s="2" t="s">
        <v>130</v>
      </c>
      <c r="B41" s="2"/>
      <c r="E41" s="43">
        <v>0.72</v>
      </c>
      <c r="F41" s="43"/>
      <c r="G41" s="43">
        <v>0.13</v>
      </c>
      <c r="H41" s="60"/>
      <c r="I41" s="63">
        <v>2.05</v>
      </c>
      <c r="J41" s="63"/>
      <c r="K41" s="63">
        <v>0.13</v>
      </c>
    </row>
    <row r="42" spans="1:11" ht="15.75">
      <c r="A42" s="2"/>
      <c r="B42" s="2"/>
      <c r="E42" s="40"/>
      <c r="F42" s="40"/>
      <c r="G42" s="56"/>
      <c r="H42" s="60"/>
      <c r="I42" s="56"/>
      <c r="J42" s="60"/>
      <c r="K42" s="56"/>
    </row>
    <row r="43" spans="1:11" s="1" customFormat="1" ht="15.75">
      <c r="A43" s="1" t="s">
        <v>132</v>
      </c>
      <c r="F43" s="33"/>
      <c r="G43" s="64"/>
      <c r="H43" s="64"/>
      <c r="I43" s="65"/>
      <c r="J43" s="65"/>
      <c r="K43" s="65"/>
    </row>
    <row r="44" spans="1:11" s="1" customFormat="1" ht="15.75">
      <c r="A44" s="1" t="s">
        <v>131</v>
      </c>
      <c r="F44" s="33"/>
      <c r="G44" s="64"/>
      <c r="H44" s="64"/>
      <c r="I44" s="65"/>
      <c r="J44" s="65"/>
      <c r="K44" s="65"/>
    </row>
    <row r="45" spans="1:109" ht="15.75">
      <c r="A45" s="44"/>
      <c r="B45" s="44"/>
      <c r="C45" s="39"/>
      <c r="D45" s="39"/>
      <c r="E45" s="2"/>
      <c r="G45" s="60"/>
      <c r="H45" s="61"/>
      <c r="I45" s="60"/>
      <c r="J45" s="60"/>
      <c r="K45" s="60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60"/>
      <c r="H46" s="61"/>
      <c r="I46" s="60"/>
      <c r="J46" s="60"/>
      <c r="K46" s="60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60"/>
      <c r="H47" s="61"/>
      <c r="I47" s="60"/>
      <c r="J47" s="60"/>
      <c r="K47" s="60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60"/>
      <c r="H48" s="61"/>
      <c r="I48" s="60"/>
      <c r="J48" s="60"/>
      <c r="K48" s="60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60"/>
      <c r="H49" s="61"/>
      <c r="I49" s="60"/>
      <c r="J49" s="60"/>
      <c r="K49" s="60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60"/>
      <c r="H50" s="61"/>
      <c r="I50" s="60"/>
      <c r="J50" s="60"/>
      <c r="K50" s="60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60"/>
      <c r="H51" s="61"/>
      <c r="I51" s="60"/>
      <c r="J51" s="60"/>
      <c r="K51" s="60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60"/>
      <c r="H52" s="61"/>
      <c r="I52" s="60"/>
      <c r="J52" s="60"/>
      <c r="K52" s="60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60"/>
      <c r="H53" s="61"/>
      <c r="I53" s="60"/>
      <c r="J53" s="60"/>
      <c r="K53" s="60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60"/>
      <c r="H54" s="61"/>
      <c r="I54" s="60"/>
      <c r="J54" s="60"/>
      <c r="K54" s="60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60"/>
      <c r="H55" s="61"/>
      <c r="I55" s="60"/>
      <c r="J55" s="60"/>
      <c r="K55" s="60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60"/>
      <c r="H56" s="61"/>
      <c r="I56" s="60"/>
      <c r="J56" s="60"/>
      <c r="K56" s="60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60"/>
      <c r="H57" s="61"/>
      <c r="I57" s="60"/>
      <c r="J57" s="60"/>
      <c r="K57" s="60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60"/>
      <c r="H58" s="61"/>
      <c r="I58" s="60"/>
      <c r="J58" s="60"/>
      <c r="K58" s="60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60"/>
      <c r="H59" s="61"/>
      <c r="I59" s="60"/>
      <c r="J59" s="60"/>
      <c r="K59" s="60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60"/>
      <c r="H60" s="61"/>
      <c r="I60" s="60"/>
      <c r="J60" s="60"/>
      <c r="K60" s="60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60"/>
      <c r="H61" s="61"/>
      <c r="I61" s="60"/>
      <c r="J61" s="60"/>
      <c r="K61" s="60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60"/>
      <c r="H62" s="61"/>
      <c r="I62" s="60"/>
      <c r="J62" s="60"/>
      <c r="K62" s="60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60"/>
      <c r="H63" s="61"/>
      <c r="I63" s="60"/>
      <c r="J63" s="60"/>
      <c r="K63" s="6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60"/>
      <c r="H64" s="61"/>
      <c r="I64" s="60"/>
      <c r="J64" s="60"/>
      <c r="K64" s="6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60"/>
      <c r="H65" s="61"/>
      <c r="I65" s="60"/>
      <c r="J65" s="60"/>
      <c r="K65" s="6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60"/>
      <c r="H66" s="66"/>
      <c r="I66" s="60"/>
      <c r="J66" s="60"/>
      <c r="K66" s="60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60"/>
      <c r="H67" s="66"/>
      <c r="I67" s="60"/>
      <c r="J67" s="60"/>
      <c r="K67" s="60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60"/>
      <c r="H68" s="66"/>
      <c r="I68" s="60"/>
      <c r="J68" s="60"/>
      <c r="K68" s="60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60"/>
      <c r="H69" s="67"/>
      <c r="I69" s="60"/>
      <c r="J69" s="60"/>
      <c r="K69" s="60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60"/>
      <c r="H70" s="66"/>
      <c r="I70" s="60"/>
      <c r="J70" s="60"/>
      <c r="K70" s="60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60"/>
      <c r="H71" s="61"/>
      <c r="I71" s="60"/>
      <c r="J71" s="60"/>
      <c r="K71" s="60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60"/>
      <c r="H72" s="61"/>
      <c r="I72" s="60"/>
      <c r="J72" s="60"/>
      <c r="K72" s="60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60"/>
      <c r="H73" s="61"/>
      <c r="I73" s="60"/>
      <c r="J73" s="60"/>
      <c r="K73" s="60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60"/>
      <c r="H74" s="61"/>
      <c r="I74" s="60"/>
      <c r="J74" s="60"/>
      <c r="K74" s="60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60"/>
      <c r="H75" s="61"/>
      <c r="I75" s="60"/>
      <c r="J75" s="60"/>
      <c r="K75" s="60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60"/>
      <c r="H76" s="61"/>
      <c r="I76" s="60"/>
      <c r="J76" s="60"/>
      <c r="K76" s="6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60"/>
      <c r="H77" s="61"/>
      <c r="I77" s="60"/>
      <c r="J77" s="60"/>
      <c r="K77" s="6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60"/>
      <c r="H78" s="61"/>
      <c r="I78" s="60"/>
      <c r="J78" s="60"/>
      <c r="K78" s="60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60"/>
      <c r="H79" s="61"/>
      <c r="I79" s="60"/>
      <c r="J79" s="60"/>
      <c r="K79" s="60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60"/>
      <c r="H80" s="61"/>
      <c r="I80" s="60"/>
      <c r="J80" s="60"/>
      <c r="K80" s="60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60"/>
      <c r="H81" s="61"/>
      <c r="I81" s="60"/>
      <c r="J81" s="60"/>
      <c r="K81" s="60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60"/>
      <c r="H82" s="61"/>
      <c r="I82" s="60"/>
      <c r="J82" s="60"/>
      <c r="K82" s="60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60"/>
      <c r="H83" s="61"/>
      <c r="I83" s="60"/>
      <c r="J83" s="60"/>
      <c r="K83" s="60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60"/>
      <c r="H84" s="61"/>
      <c r="I84" s="60"/>
      <c r="J84" s="60"/>
      <c r="K84" s="60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60"/>
      <c r="H85" s="61"/>
      <c r="I85" s="60"/>
      <c r="J85" s="60"/>
      <c r="K85" s="60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60"/>
      <c r="H86" s="61"/>
      <c r="I86" s="60"/>
      <c r="J86" s="60"/>
      <c r="K86" s="60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60"/>
      <c r="H87" s="61"/>
      <c r="I87" s="60"/>
      <c r="J87" s="60"/>
      <c r="K87" s="60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60"/>
      <c r="H88" s="61"/>
      <c r="I88" s="60"/>
      <c r="J88" s="60"/>
      <c r="K88" s="60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60"/>
      <c r="H89" s="61"/>
      <c r="I89" s="60"/>
      <c r="J89" s="60"/>
      <c r="K89" s="60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60"/>
      <c r="H90" s="61"/>
      <c r="I90" s="60"/>
      <c r="J90" s="60"/>
      <c r="K90" s="60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60"/>
      <c r="H91" s="61"/>
      <c r="I91" s="60"/>
      <c r="J91" s="60"/>
      <c r="K91" s="60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60"/>
      <c r="H92" s="61"/>
      <c r="I92" s="60"/>
      <c r="J92" s="60"/>
      <c r="K92" s="60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60"/>
      <c r="H93" s="61"/>
      <c r="I93" s="60"/>
      <c r="J93" s="60"/>
      <c r="K93" s="60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60"/>
      <c r="H94" s="61"/>
      <c r="I94" s="60"/>
      <c r="J94" s="60"/>
      <c r="K94" s="60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60"/>
      <c r="H95" s="61"/>
      <c r="I95" s="60"/>
      <c r="J95" s="60"/>
      <c r="K95" s="60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60"/>
      <c r="H96" s="61"/>
      <c r="I96" s="60"/>
      <c r="J96" s="60"/>
      <c r="K96" s="60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60"/>
      <c r="H97" s="61"/>
      <c r="I97" s="60"/>
      <c r="J97" s="60"/>
      <c r="K97" s="60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60"/>
      <c r="H98" s="61"/>
      <c r="I98" s="60"/>
      <c r="J98" s="60"/>
      <c r="K98" s="60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60"/>
      <c r="H99" s="61"/>
      <c r="I99" s="60"/>
      <c r="J99" s="60"/>
      <c r="K99" s="60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60"/>
      <c r="H100" s="61"/>
      <c r="I100" s="60"/>
      <c r="J100" s="60"/>
      <c r="K100" s="60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60"/>
      <c r="H101" s="61"/>
      <c r="I101" s="60"/>
      <c r="J101" s="60"/>
      <c r="K101" s="6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60"/>
      <c r="H102" s="61"/>
      <c r="I102" s="60"/>
      <c r="J102" s="60"/>
      <c r="K102" s="60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60"/>
      <c r="H103" s="61"/>
      <c r="I103" s="60"/>
      <c r="J103" s="60"/>
      <c r="K103" s="60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60"/>
      <c r="H104" s="61"/>
      <c r="I104" s="60"/>
      <c r="J104" s="60"/>
      <c r="K104" s="60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60"/>
      <c r="H105" s="61"/>
      <c r="I105" s="60"/>
      <c r="J105" s="60"/>
      <c r="K105" s="60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60"/>
      <c r="H106" s="61"/>
      <c r="I106" s="60"/>
      <c r="J106" s="60"/>
      <c r="K106" s="60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60"/>
      <c r="H107" s="61"/>
      <c r="I107" s="60"/>
      <c r="J107" s="60"/>
      <c r="K107" s="60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60"/>
      <c r="H108" s="61"/>
      <c r="I108" s="60"/>
      <c r="J108" s="60"/>
      <c r="K108" s="6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60"/>
      <c r="H109" s="61"/>
      <c r="I109" s="60"/>
      <c r="J109" s="60"/>
      <c r="K109" s="60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60"/>
      <c r="H110" s="61"/>
      <c r="I110" s="60"/>
      <c r="J110" s="60"/>
      <c r="K110" s="60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60"/>
      <c r="H111" s="61"/>
      <c r="I111" s="60"/>
      <c r="J111" s="60"/>
      <c r="K111" s="60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60"/>
      <c r="H112" s="61"/>
      <c r="I112" s="60"/>
      <c r="J112" s="60"/>
      <c r="K112" s="60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60"/>
      <c r="H113" s="61"/>
      <c r="I113" s="60"/>
      <c r="J113" s="60"/>
      <c r="K113" s="60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60"/>
      <c r="H114" s="61"/>
      <c r="I114" s="60"/>
      <c r="J114" s="60"/>
      <c r="K114" s="60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60"/>
      <c r="H115" s="61"/>
      <c r="I115" s="60"/>
      <c r="J115" s="60"/>
      <c r="K115" s="60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60"/>
      <c r="H116" s="61"/>
      <c r="I116" s="60"/>
      <c r="J116" s="60"/>
      <c r="K116" s="60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60"/>
      <c r="H117" s="61"/>
      <c r="I117" s="60"/>
      <c r="J117" s="60"/>
      <c r="K117" s="60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60"/>
      <c r="H118" s="61"/>
      <c r="I118" s="60"/>
      <c r="J118" s="60"/>
      <c r="K118" s="60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60"/>
      <c r="H119" s="61"/>
      <c r="I119" s="60"/>
      <c r="J119" s="60"/>
      <c r="K119" s="60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60"/>
      <c r="H120" s="61"/>
      <c r="I120" s="60"/>
      <c r="J120" s="60"/>
      <c r="K120" s="60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60"/>
      <c r="H121" s="61"/>
      <c r="I121" s="60"/>
      <c r="J121" s="60"/>
      <c r="K121" s="60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60"/>
      <c r="H122" s="61"/>
      <c r="I122" s="60"/>
      <c r="J122" s="60"/>
      <c r="K122" s="60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60"/>
      <c r="H123" s="61"/>
      <c r="I123" s="60"/>
      <c r="J123" s="60"/>
      <c r="K123" s="60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60"/>
      <c r="H124" s="61"/>
      <c r="I124" s="60"/>
      <c r="J124" s="60"/>
      <c r="K124" s="60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60"/>
      <c r="H125" s="61"/>
      <c r="I125" s="60"/>
      <c r="J125" s="60"/>
      <c r="K125" s="60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60"/>
      <c r="H126" s="61"/>
      <c r="I126" s="60"/>
      <c r="J126" s="60"/>
      <c r="K126" s="60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60"/>
      <c r="H127" s="61"/>
      <c r="I127" s="60"/>
      <c r="J127" s="60"/>
      <c r="K127" s="60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60"/>
      <c r="H128" s="61"/>
      <c r="I128" s="60"/>
      <c r="J128" s="60"/>
      <c r="K128" s="60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60"/>
      <c r="H129" s="61"/>
      <c r="I129" s="60"/>
      <c r="J129" s="60"/>
      <c r="K129" s="60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60"/>
      <c r="H130" s="61"/>
      <c r="I130" s="60"/>
      <c r="J130" s="60"/>
      <c r="K130" s="60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60"/>
      <c r="H131" s="61"/>
      <c r="I131" s="60"/>
      <c r="J131" s="60"/>
      <c r="K131" s="60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60"/>
      <c r="H132" s="61"/>
      <c r="I132" s="60"/>
      <c r="J132" s="60"/>
      <c r="K132" s="60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5" right="0" top="1" bottom="1" header="0.5" footer="0.5"/>
  <pageSetup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2003-11-19T17:01:26Z</cp:lastPrinted>
  <dcterms:created xsi:type="dcterms:W3CDTF">2002-11-25T00:32:11Z</dcterms:created>
  <dcterms:modified xsi:type="dcterms:W3CDTF">2003-11-20T01:12:10Z</dcterms:modified>
  <cp:category/>
  <cp:version/>
  <cp:contentType/>
  <cp:contentStatus/>
</cp:coreProperties>
</file>